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420" windowHeight="9580" firstSheet="2" activeTab="2"/>
  </bookViews>
  <sheets>
    <sheet name="Ejec. Consolidada (2)" sheetId="2" state="hidden" r:id="rId1"/>
    <sheet name="Ejec. Consolidada (3)" sheetId="5" state="hidden" r:id="rId2"/>
    <sheet name="Ejec. Consolidada" sheetId="1" r:id="rId3"/>
  </sheets>
  <definedNames>
    <definedName name="Excel_BuiltIn_Print_Area" localSheetId="2">#REF!</definedName>
    <definedName name="Excel_BuiltIn_Print_Area" localSheetId="0">#REF!</definedName>
    <definedName name="Excel_BuiltIn_Print_Area" localSheetId="1">#REF!</definedName>
    <definedName name="Excel_BuiltIn_Print_Titles" localSheetId="2">#REF!</definedName>
    <definedName name="Excel_BuiltIn_Print_Titles" localSheetId="0">#REF!</definedName>
    <definedName name="Excel_BuiltIn_Print_Titles" localSheetId="1">#REF!</definedName>
    <definedName name="Excel_BuiltIn_Print_Titles_1" localSheetId="0">#REF!</definedName>
    <definedName name="Excel_BuiltIn_Print_Titles_1" localSheetId="1">#REF!</definedName>
    <definedName name="Excel_BuiltIn_Print_Titles_1">#REF!</definedName>
  </definedNames>
  <calcPr calcId="144525"/>
  <extLst>
    <ext uri="GoogleSheetsCustomDataVersion1">
      <go:sheetsCustomData xmlns:go="http://customooxmlschemas.google.com/" r:id="" roundtripDataSignature="AMtx7mh2Yt31BeI8qIaXT7Z04fydROg/+w=="/>
    </ext>
  </extLst>
</workbook>
</file>

<file path=xl/calcChain.xml><?xml version="1.0" encoding="utf-8"?>
<calcChain xmlns="http://schemas.openxmlformats.org/spreadsheetml/2006/main">
  <c r="I248" i="5" l="1"/>
  <c r="G248" i="5"/>
  <c r="F247" i="5"/>
  <c r="I247" i="5" s="1"/>
  <c r="E247" i="5"/>
  <c r="I246" i="5"/>
  <c r="G246" i="5"/>
  <c r="F245" i="5"/>
  <c r="F244" i="5" s="1"/>
  <c r="E245" i="5"/>
  <c r="E244" i="5" s="1"/>
  <c r="E243" i="5" s="1"/>
  <c r="I241" i="5"/>
  <c r="G241" i="5"/>
  <c r="I240" i="5"/>
  <c r="G240" i="5"/>
  <c r="I239" i="5"/>
  <c r="G239" i="5"/>
  <c r="F238" i="5"/>
  <c r="I238" i="5" s="1"/>
  <c r="E238" i="5"/>
  <c r="I237" i="5"/>
  <c r="G237" i="5"/>
  <c r="I236" i="5"/>
  <c r="G236" i="5"/>
  <c r="I235" i="5"/>
  <c r="G235" i="5"/>
  <c r="G234" i="5"/>
  <c r="I233" i="5"/>
  <c r="G233" i="5"/>
  <c r="I232" i="5"/>
  <c r="G232" i="5"/>
  <c r="I231" i="5"/>
  <c r="G231" i="5"/>
  <c r="I230" i="5"/>
  <c r="G230" i="5"/>
  <c r="I229" i="5"/>
  <c r="G229" i="5"/>
  <c r="I228" i="5"/>
  <c r="G228" i="5"/>
  <c r="F227" i="5"/>
  <c r="F226" i="5" s="1"/>
  <c r="E227" i="5"/>
  <c r="I224" i="5"/>
  <c r="G224" i="5"/>
  <c r="F223" i="5"/>
  <c r="E223" i="5"/>
  <c r="I222" i="5"/>
  <c r="G222" i="5"/>
  <c r="F221" i="5"/>
  <c r="E221" i="5"/>
  <c r="I220" i="5"/>
  <c r="G220" i="5"/>
  <c r="F219" i="5"/>
  <c r="I219" i="5" s="1"/>
  <c r="E219" i="5"/>
  <c r="G219" i="5" s="1"/>
  <c r="I218" i="5"/>
  <c r="G218" i="5"/>
  <c r="G217" i="5"/>
  <c r="G216" i="5"/>
  <c r="F215" i="5"/>
  <c r="I215" i="5" s="1"/>
  <c r="E215" i="5"/>
  <c r="G215" i="5" s="1"/>
  <c r="I214" i="5"/>
  <c r="G214" i="5"/>
  <c r="I213" i="5"/>
  <c r="G213" i="5"/>
  <c r="F212" i="5"/>
  <c r="I212" i="5" s="1"/>
  <c r="E212" i="5"/>
  <c r="G212" i="5" s="1"/>
  <c r="I211" i="5"/>
  <c r="G211" i="5"/>
  <c r="F210" i="5"/>
  <c r="E210" i="5"/>
  <c r="I209" i="5"/>
  <c r="G209" i="5"/>
  <c r="I208" i="5"/>
  <c r="G208" i="5"/>
  <c r="I207" i="5"/>
  <c r="G207" i="5"/>
  <c r="F206" i="5"/>
  <c r="I206" i="5" s="1"/>
  <c r="E206" i="5"/>
  <c r="G206" i="5" s="1"/>
  <c r="I205" i="5"/>
  <c r="G205" i="5"/>
  <c r="F204" i="5"/>
  <c r="I204" i="5" s="1"/>
  <c r="E204" i="5"/>
  <c r="G204" i="5" s="1"/>
  <c r="I202" i="5"/>
  <c r="G202" i="5"/>
  <c r="F201" i="5"/>
  <c r="I201" i="5" s="1"/>
  <c r="E201" i="5"/>
  <c r="I200" i="5"/>
  <c r="G200" i="5"/>
  <c r="F199" i="5"/>
  <c r="I199" i="5" s="1"/>
  <c r="E199" i="5"/>
  <c r="G199" i="5" s="1"/>
  <c r="I198" i="5"/>
  <c r="G198" i="5"/>
  <c r="E198" i="5"/>
  <c r="I197" i="5"/>
  <c r="G197" i="5"/>
  <c r="I196" i="5"/>
  <c r="G196" i="5"/>
  <c r="G195" i="5"/>
  <c r="I194" i="5"/>
  <c r="G194" i="5"/>
  <c r="I193" i="5"/>
  <c r="G193" i="5"/>
  <c r="I192" i="5"/>
  <c r="G192" i="5"/>
  <c r="I191" i="5"/>
  <c r="G191" i="5"/>
  <c r="H191" i="5" s="1"/>
  <c r="E191" i="5"/>
  <c r="E190" i="5" s="1"/>
  <c r="F190" i="5"/>
  <c r="G188" i="5"/>
  <c r="F187" i="5"/>
  <c r="G187" i="5" s="1"/>
  <c r="E187" i="5"/>
  <c r="I186" i="5"/>
  <c r="G186" i="5"/>
  <c r="G185" i="5"/>
  <c r="I184" i="5"/>
  <c r="G184" i="5"/>
  <c r="G183" i="5"/>
  <c r="I182" i="5"/>
  <c r="G182" i="5"/>
  <c r="I181" i="5"/>
  <c r="G181" i="5"/>
  <c r="I180" i="5"/>
  <c r="G180" i="5"/>
  <c r="I179" i="5"/>
  <c r="G179" i="5"/>
  <c r="G178" i="5"/>
  <c r="I177" i="5"/>
  <c r="G177" i="5"/>
  <c r="F176" i="5"/>
  <c r="I176" i="5" s="1"/>
  <c r="E176" i="5"/>
  <c r="I175" i="5"/>
  <c r="G175" i="5"/>
  <c r="F175" i="5"/>
  <c r="E175" i="5"/>
  <c r="E170" i="5" s="1"/>
  <c r="I174" i="5"/>
  <c r="G174" i="5"/>
  <c r="I173" i="5"/>
  <c r="G173" i="5"/>
  <c r="I172" i="5"/>
  <c r="G172" i="5"/>
  <c r="I171" i="5"/>
  <c r="G171" i="5"/>
  <c r="F170" i="5"/>
  <c r="G169" i="5"/>
  <c r="I168" i="5"/>
  <c r="G168" i="5"/>
  <c r="I167" i="5"/>
  <c r="G167" i="5"/>
  <c r="I166" i="5"/>
  <c r="G166" i="5"/>
  <c r="F165" i="5"/>
  <c r="I165" i="5" s="1"/>
  <c r="E165" i="5"/>
  <c r="I164" i="5"/>
  <c r="G164" i="5"/>
  <c r="F163" i="5"/>
  <c r="E163" i="5"/>
  <c r="I163" i="5" s="1"/>
  <c r="E162" i="5"/>
  <c r="I161" i="5"/>
  <c r="G161" i="5"/>
  <c r="I160" i="5"/>
  <c r="G160" i="5"/>
  <c r="I159" i="5"/>
  <c r="G159" i="5"/>
  <c r="I158" i="5"/>
  <c r="G158" i="5"/>
  <c r="I157" i="5"/>
  <c r="G157" i="5"/>
  <c r="F156" i="5"/>
  <c r="E156" i="5"/>
  <c r="D156" i="5"/>
  <c r="I154" i="5"/>
  <c r="G154" i="5"/>
  <c r="I153" i="5"/>
  <c r="G153" i="5"/>
  <c r="F152" i="5"/>
  <c r="E152" i="5"/>
  <c r="E151" i="5" s="1"/>
  <c r="I150" i="5"/>
  <c r="G150" i="5"/>
  <c r="I149" i="5"/>
  <c r="G149" i="5"/>
  <c r="I148" i="5"/>
  <c r="G148" i="5"/>
  <c r="I147" i="5"/>
  <c r="G147" i="5"/>
  <c r="I146" i="5"/>
  <c r="G146" i="5"/>
  <c r="I145" i="5"/>
  <c r="G145" i="5"/>
  <c r="I144" i="5"/>
  <c r="G144" i="5"/>
  <c r="I143" i="5"/>
  <c r="G143" i="5"/>
  <c r="I142" i="5"/>
  <c r="G142" i="5"/>
  <c r="F141" i="5"/>
  <c r="I141" i="5" s="1"/>
  <c r="E141" i="5"/>
  <c r="G141" i="5" s="1"/>
  <c r="I140" i="5"/>
  <c r="G140" i="5"/>
  <c r="I138" i="5"/>
  <c r="G138" i="5"/>
  <c r="F137" i="5"/>
  <c r="E137" i="5"/>
  <c r="I135" i="5"/>
  <c r="G135" i="5"/>
  <c r="I134" i="5"/>
  <c r="G134" i="5"/>
  <c r="I133" i="5"/>
  <c r="G133" i="5"/>
  <c r="F132" i="5"/>
  <c r="E132" i="5"/>
  <c r="I132" i="5" s="1"/>
  <c r="I131" i="5"/>
  <c r="G131" i="5"/>
  <c r="F130" i="5"/>
  <c r="I130" i="5" s="1"/>
  <c r="E130" i="5"/>
  <c r="E129" i="5" s="1"/>
  <c r="F128" i="5"/>
  <c r="I128" i="5" s="1"/>
  <c r="E128" i="5"/>
  <c r="E127" i="5" s="1"/>
  <c r="F127" i="5"/>
  <c r="I127" i="5" s="1"/>
  <c r="G126" i="5"/>
  <c r="F125" i="5"/>
  <c r="E125" i="5"/>
  <c r="G125" i="5" s="1"/>
  <c r="G124" i="5"/>
  <c r="I123" i="5"/>
  <c r="G123" i="5"/>
  <c r="I122" i="5"/>
  <c r="G122" i="5"/>
  <c r="F122" i="5"/>
  <c r="I121" i="5"/>
  <c r="G121" i="5"/>
  <c r="I120" i="5"/>
  <c r="G120" i="5"/>
  <c r="F119" i="5"/>
  <c r="E119" i="5"/>
  <c r="I119" i="5" s="1"/>
  <c r="G117" i="5"/>
  <c r="F116" i="5"/>
  <c r="E116" i="5"/>
  <c r="E115" i="5" s="1"/>
  <c r="I112" i="5"/>
  <c r="G112" i="5"/>
  <c r="F111" i="5"/>
  <c r="E111" i="5"/>
  <c r="I110" i="5"/>
  <c r="G110" i="5"/>
  <c r="I109" i="5"/>
  <c r="G109" i="5"/>
  <c r="F108" i="5"/>
  <c r="E108" i="5"/>
  <c r="I108" i="5" s="1"/>
  <c r="I107" i="5"/>
  <c r="G107" i="5"/>
  <c r="I106" i="5"/>
  <c r="G106" i="5"/>
  <c r="F105" i="5"/>
  <c r="G105" i="5" s="1"/>
  <c r="E105" i="5"/>
  <c r="I104" i="5"/>
  <c r="G104" i="5"/>
  <c r="I103" i="5"/>
  <c r="G103" i="5"/>
  <c r="I102" i="5"/>
  <c r="G102" i="5"/>
  <c r="I101" i="5"/>
  <c r="G101" i="5"/>
  <c r="I100" i="5"/>
  <c r="G100" i="5"/>
  <c r="I99" i="5"/>
  <c r="G99" i="5"/>
  <c r="F98" i="5"/>
  <c r="E98" i="5"/>
  <c r="I98" i="5" s="1"/>
  <c r="I97" i="5"/>
  <c r="G97" i="5"/>
  <c r="I96" i="5"/>
  <c r="G96" i="5"/>
  <c r="I95" i="5"/>
  <c r="F95" i="5"/>
  <c r="G95" i="5" s="1"/>
  <c r="E95" i="5"/>
  <c r="G94" i="5"/>
  <c r="G93" i="5"/>
  <c r="G92" i="5"/>
  <c r="G91" i="5"/>
  <c r="F90" i="5"/>
  <c r="G90" i="5" s="1"/>
  <c r="E90" i="5"/>
  <c r="I89" i="5"/>
  <c r="G89" i="5"/>
  <c r="G88" i="5"/>
  <c r="G87" i="5"/>
  <c r="F86" i="5"/>
  <c r="E86" i="5"/>
  <c r="I85" i="5"/>
  <c r="G85" i="5"/>
  <c r="I84" i="5"/>
  <c r="G84" i="5"/>
  <c r="I83" i="5"/>
  <c r="G83" i="5"/>
  <c r="F82" i="5"/>
  <c r="E82" i="5"/>
  <c r="E81" i="5" s="1"/>
  <c r="I80" i="5"/>
  <c r="G80" i="5"/>
  <c r="I79" i="5"/>
  <c r="G79" i="5"/>
  <c r="F78" i="5"/>
  <c r="E78" i="5"/>
  <c r="G77" i="5"/>
  <c r="G76" i="5"/>
  <c r="G75" i="5"/>
  <c r="I74" i="5"/>
  <c r="G74" i="5"/>
  <c r="I73" i="5"/>
  <c r="G73" i="5"/>
  <c r="I72" i="5"/>
  <c r="G72" i="5"/>
  <c r="F71" i="5"/>
  <c r="G71" i="5" s="1"/>
  <c r="E71" i="5"/>
  <c r="G70" i="5"/>
  <c r="G69" i="5"/>
  <c r="G68" i="5"/>
  <c r="G67" i="5"/>
  <c r="G66" i="5"/>
  <c r="G65" i="5"/>
  <c r="G64" i="5"/>
  <c r="F64" i="5"/>
  <c r="E64" i="5"/>
  <c r="I63" i="5"/>
  <c r="G63" i="5"/>
  <c r="I62" i="5"/>
  <c r="G62" i="5"/>
  <c r="I61" i="5"/>
  <c r="G61" i="5"/>
  <c r="G60" i="5"/>
  <c r="G59" i="5"/>
  <c r="F58" i="5"/>
  <c r="E58" i="5"/>
  <c r="I57" i="5"/>
  <c r="G57" i="5"/>
  <c r="I56" i="5"/>
  <c r="G56" i="5"/>
  <c r="I55" i="5"/>
  <c r="G55" i="5"/>
  <c r="I54" i="5"/>
  <c r="G54" i="5"/>
  <c r="I53" i="5"/>
  <c r="G53" i="5"/>
  <c r="F53" i="5"/>
  <c r="E53" i="5"/>
  <c r="I52" i="5"/>
  <c r="G52" i="5"/>
  <c r="E51" i="5"/>
  <c r="I51" i="5" s="1"/>
  <c r="F50" i="5"/>
  <c r="F42" i="5" s="1"/>
  <c r="E50" i="5"/>
  <c r="G50" i="5" s="1"/>
  <c r="I49" i="5"/>
  <c r="G49" i="5"/>
  <c r="I48" i="5"/>
  <c r="G48" i="5"/>
  <c r="I47" i="5"/>
  <c r="G47" i="5"/>
  <c r="I46" i="5"/>
  <c r="G46" i="5"/>
  <c r="F45" i="5"/>
  <c r="E45" i="5"/>
  <c r="I44" i="5"/>
  <c r="G44" i="5"/>
  <c r="G43" i="5"/>
  <c r="F43" i="5"/>
  <c r="I43" i="5" s="1"/>
  <c r="E43" i="5"/>
  <c r="I41" i="5"/>
  <c r="G41" i="5"/>
  <c r="I40" i="5"/>
  <c r="G40" i="5"/>
  <c r="E40" i="5"/>
  <c r="I39" i="5"/>
  <c r="G39" i="5"/>
  <c r="F39" i="5"/>
  <c r="E39" i="5"/>
  <c r="G38" i="5"/>
  <c r="G37" i="5"/>
  <c r="G36" i="5"/>
  <c r="F35" i="5"/>
  <c r="F34" i="5" s="1"/>
  <c r="E35" i="5"/>
  <c r="G33" i="5"/>
  <c r="F32" i="5"/>
  <c r="G32" i="5" s="1"/>
  <c r="E32" i="5"/>
  <c r="E31" i="5"/>
  <c r="I28" i="5"/>
  <c r="G28" i="5"/>
  <c r="G27" i="5"/>
  <c r="F27" i="5"/>
  <c r="I27" i="5" s="1"/>
  <c r="E27" i="5"/>
  <c r="I26" i="5"/>
  <c r="G26" i="5"/>
  <c r="G25" i="5" s="1"/>
  <c r="F25" i="5"/>
  <c r="E25" i="5"/>
  <c r="I24" i="5"/>
  <c r="G24" i="5"/>
  <c r="G23" i="5" s="1"/>
  <c r="F23" i="5"/>
  <c r="I23" i="5" s="1"/>
  <c r="E23" i="5"/>
  <c r="I22" i="5"/>
  <c r="G22" i="5"/>
  <c r="G21" i="5"/>
  <c r="F20" i="5"/>
  <c r="F19" i="5" s="1"/>
  <c r="I19" i="5" s="1"/>
  <c r="E20" i="5"/>
  <c r="E19" i="5" s="1"/>
  <c r="I18" i="5"/>
  <c r="G18" i="5"/>
  <c r="F17" i="5"/>
  <c r="E17" i="5"/>
  <c r="I17" i="5" s="1"/>
  <c r="F16" i="5"/>
  <c r="F15" i="5" s="1"/>
  <c r="E16" i="5"/>
  <c r="G16" i="5" s="1"/>
  <c r="H15" i="5"/>
  <c r="G14" i="5"/>
  <c r="F156" i="1"/>
  <c r="E156" i="1"/>
  <c r="I157" i="1"/>
  <c r="G157" i="1"/>
  <c r="G247" i="5" l="1"/>
  <c r="I245" i="5"/>
  <c r="G245" i="5"/>
  <c r="I227" i="5"/>
  <c r="E226" i="5"/>
  <c r="G156" i="5"/>
  <c r="G201" i="5"/>
  <c r="I78" i="5"/>
  <c r="G58" i="5"/>
  <c r="G111" i="5"/>
  <c r="I58" i="5"/>
  <c r="G108" i="5"/>
  <c r="I111" i="5"/>
  <c r="G119" i="5"/>
  <c r="G127" i="5"/>
  <c r="E203" i="5"/>
  <c r="I223" i="5"/>
  <c r="I82" i="5"/>
  <c r="G152" i="5"/>
  <c r="G132" i="5"/>
  <c r="F203" i="5"/>
  <c r="I203" i="5" s="1"/>
  <c r="G86" i="5"/>
  <c r="G116" i="5"/>
  <c r="G176" i="5"/>
  <c r="I34" i="5"/>
  <c r="I50" i="5"/>
  <c r="I86" i="5"/>
  <c r="I152" i="5"/>
  <c r="G35" i="5"/>
  <c r="G34" i="5" s="1"/>
  <c r="E34" i="5"/>
  <c r="I45" i="5"/>
  <c r="G98" i="5"/>
  <c r="I105" i="5"/>
  <c r="F129" i="5"/>
  <c r="I129" i="5" s="1"/>
  <c r="I210" i="5"/>
  <c r="I90" i="5"/>
  <c r="F81" i="5"/>
  <c r="I81" i="5" s="1"/>
  <c r="F115" i="5"/>
  <c r="F114" i="5" s="1"/>
  <c r="G129" i="5"/>
  <c r="F189" i="5"/>
  <c r="I221" i="5"/>
  <c r="I15" i="5"/>
  <c r="I16" i="5"/>
  <c r="G20" i="5"/>
  <c r="I20" i="5"/>
  <c r="I25" i="5"/>
  <c r="G19" i="5"/>
  <c r="E15" i="5"/>
  <c r="E13" i="5" s="1"/>
  <c r="E12" i="5" s="1"/>
  <c r="G226" i="5"/>
  <c r="E225" i="5"/>
  <c r="F243" i="5"/>
  <c r="G243" i="5" s="1"/>
  <c r="I244" i="5"/>
  <c r="G244" i="5"/>
  <c r="E114" i="5"/>
  <c r="G115" i="5"/>
  <c r="E189" i="5"/>
  <c r="G189" i="5" s="1"/>
  <c r="G190" i="5"/>
  <c r="I226" i="5"/>
  <c r="F225" i="5"/>
  <c r="G170" i="5"/>
  <c r="I170" i="5"/>
  <c r="E242" i="5"/>
  <c r="F31" i="5"/>
  <c r="G78" i="5"/>
  <c r="E118" i="5"/>
  <c r="G137" i="5"/>
  <c r="F162" i="5"/>
  <c r="G238" i="5"/>
  <c r="E42" i="5"/>
  <c r="G42" i="5" s="1"/>
  <c r="F118" i="5"/>
  <c r="I137" i="5"/>
  <c r="F151" i="5"/>
  <c r="G210" i="5"/>
  <c r="G227" i="5"/>
  <c r="G165" i="5"/>
  <c r="G223" i="5"/>
  <c r="I35" i="5"/>
  <c r="G51" i="5"/>
  <c r="I71" i="5"/>
  <c r="G82" i="5"/>
  <c r="G128" i="5"/>
  <c r="G130" i="5"/>
  <c r="E139" i="5"/>
  <c r="I156" i="5"/>
  <c r="I190" i="5"/>
  <c r="G17" i="5"/>
  <c r="G45" i="5"/>
  <c r="F139" i="5"/>
  <c r="I139" i="5" s="1"/>
  <c r="G163" i="5"/>
  <c r="G221" i="5"/>
  <c r="F13" i="5"/>
  <c r="G13" i="5" s="1"/>
  <c r="F190" i="1"/>
  <c r="E190" i="1"/>
  <c r="E198" i="1"/>
  <c r="G193" i="1"/>
  <c r="I193" i="1"/>
  <c r="I192" i="1"/>
  <c r="G192" i="1"/>
  <c r="E191" i="1"/>
  <c r="G181" i="1"/>
  <c r="I181" i="1"/>
  <c r="F175" i="1"/>
  <c r="E175" i="1"/>
  <c r="G173" i="1"/>
  <c r="I173" i="1"/>
  <c r="I166" i="1"/>
  <c r="G166" i="1"/>
  <c r="F165" i="1"/>
  <c r="E165" i="1"/>
  <c r="F163" i="1"/>
  <c r="E163" i="1"/>
  <c r="G149" i="1"/>
  <c r="I149" i="1"/>
  <c r="G148" i="1"/>
  <c r="I148" i="1"/>
  <c r="F141" i="1"/>
  <c r="E141" i="1"/>
  <c r="E139" i="1" s="1"/>
  <c r="F128" i="1"/>
  <c r="E128" i="1"/>
  <c r="F122" i="1"/>
  <c r="F119" i="1"/>
  <c r="E119" i="1"/>
  <c r="I120" i="1"/>
  <c r="G120" i="1"/>
  <c r="E40" i="1"/>
  <c r="E39" i="1" s="1"/>
  <c r="F90" i="1"/>
  <c r="G93" i="1"/>
  <c r="E90" i="1"/>
  <c r="G90" i="1" s="1"/>
  <c r="G91" i="1"/>
  <c r="G68" i="1"/>
  <c r="E51" i="1"/>
  <c r="G225" i="5" l="1"/>
  <c r="I42" i="5"/>
  <c r="E30" i="5"/>
  <c r="G203" i="5"/>
  <c r="G118" i="5"/>
  <c r="G81" i="5"/>
  <c r="G15" i="5"/>
  <c r="I162" i="5"/>
  <c r="F155" i="5"/>
  <c r="G151" i="5"/>
  <c r="I151" i="5"/>
  <c r="E155" i="5"/>
  <c r="G114" i="5"/>
  <c r="F30" i="5"/>
  <c r="G31" i="5"/>
  <c r="I118" i="5"/>
  <c r="F136" i="5"/>
  <c r="I13" i="5"/>
  <c r="F12" i="5"/>
  <c r="G12" i="5" s="1"/>
  <c r="G139" i="5"/>
  <c r="E136" i="5"/>
  <c r="E113" i="5" s="1"/>
  <c r="E29" i="5" s="1"/>
  <c r="I225" i="5"/>
  <c r="F242" i="5"/>
  <c r="I242" i="5" s="1"/>
  <c r="I243" i="5"/>
  <c r="G162" i="5"/>
  <c r="I189" i="5"/>
  <c r="E58" i="1"/>
  <c r="E53" i="1"/>
  <c r="E50" i="1"/>
  <c r="E45" i="1"/>
  <c r="E35" i="1"/>
  <c r="E34" i="1" s="1"/>
  <c r="E206" i="1"/>
  <c r="I208" i="1"/>
  <c r="G208" i="1"/>
  <c r="I180" i="1"/>
  <c r="G180" i="1"/>
  <c r="G160" i="1"/>
  <c r="I160" i="1"/>
  <c r="G159" i="1"/>
  <c r="I159" i="1"/>
  <c r="F132" i="1"/>
  <c r="E132" i="1"/>
  <c r="I133" i="1"/>
  <c r="G133" i="1"/>
  <c r="F108" i="1"/>
  <c r="E108" i="1"/>
  <c r="G110" i="1"/>
  <c r="I110" i="1"/>
  <c r="G94" i="1"/>
  <c r="F86" i="1"/>
  <c r="E86" i="1"/>
  <c r="G88" i="1"/>
  <c r="F64" i="1"/>
  <c r="E64" i="1"/>
  <c r="G70" i="1"/>
  <c r="F58" i="1"/>
  <c r="I62" i="1"/>
  <c r="G62" i="1"/>
  <c r="F53" i="1"/>
  <c r="G55" i="1"/>
  <c r="I55" i="1"/>
  <c r="I54" i="1"/>
  <c r="G54" i="1"/>
  <c r="I47" i="1"/>
  <c r="G47" i="1"/>
  <c r="F20" i="1"/>
  <c r="E20" i="1"/>
  <c r="G155" i="5" l="1"/>
  <c r="G136" i="5"/>
  <c r="G242" i="5"/>
  <c r="E11" i="5"/>
  <c r="I136" i="5"/>
  <c r="F113" i="5"/>
  <c r="I113" i="5" s="1"/>
  <c r="I155" i="5"/>
  <c r="I12" i="5"/>
  <c r="I30" i="5"/>
  <c r="G30" i="5"/>
  <c r="G20" i="1"/>
  <c r="G53" i="1"/>
  <c r="E10" i="5" l="1"/>
  <c r="F29" i="5"/>
  <c r="G113" i="5"/>
  <c r="I104" i="1"/>
  <c r="I101" i="1"/>
  <c r="I100" i="1"/>
  <c r="I99" i="1"/>
  <c r="G104" i="1"/>
  <c r="G101" i="1"/>
  <c r="G100" i="1"/>
  <c r="G99" i="1"/>
  <c r="F98" i="1"/>
  <c r="E98" i="1"/>
  <c r="F82" i="1"/>
  <c r="E82" i="1"/>
  <c r="I83" i="1"/>
  <c r="G83" i="1"/>
  <c r="F45" i="1"/>
  <c r="G45" i="1" s="1"/>
  <c r="G49" i="1"/>
  <c r="I49" i="1"/>
  <c r="G28" i="1"/>
  <c r="G26" i="1"/>
  <c r="G25" i="1" s="1"/>
  <c r="G24" i="1"/>
  <c r="G22" i="1"/>
  <c r="F25" i="1"/>
  <c r="E25" i="1"/>
  <c r="I26" i="1"/>
  <c r="I29" i="5" l="1"/>
  <c r="F11" i="5"/>
  <c r="G29" i="5"/>
  <c r="I25" i="1"/>
  <c r="F215" i="1"/>
  <c r="E215" i="1"/>
  <c r="G217" i="1"/>
  <c r="G216" i="1"/>
  <c r="F212" i="1"/>
  <c r="E212" i="1"/>
  <c r="I214" i="1"/>
  <c r="G214" i="1"/>
  <c r="G198" i="1"/>
  <c r="I198" i="1"/>
  <c r="E176" i="1"/>
  <c r="G108" i="1"/>
  <c r="I109" i="1"/>
  <c r="G109" i="1"/>
  <c r="F105" i="1"/>
  <c r="E105" i="1"/>
  <c r="I106" i="1"/>
  <c r="G106" i="1"/>
  <c r="I102" i="1"/>
  <c r="G102" i="1"/>
  <c r="F95" i="1"/>
  <c r="E95" i="1"/>
  <c r="I96" i="1"/>
  <c r="G96" i="1"/>
  <c r="G92" i="1"/>
  <c r="I84" i="1"/>
  <c r="G84" i="1"/>
  <c r="F78" i="1"/>
  <c r="E78" i="1"/>
  <c r="I79" i="1"/>
  <c r="G79" i="1"/>
  <c r="F71" i="1"/>
  <c r="E71" i="1"/>
  <c r="G77" i="1"/>
  <c r="G76" i="1"/>
  <c r="I74" i="1"/>
  <c r="G74" i="1"/>
  <c r="I73" i="1"/>
  <c r="G73" i="1"/>
  <c r="G69" i="1"/>
  <c r="G67" i="1"/>
  <c r="G65" i="1"/>
  <c r="I63" i="1"/>
  <c r="G63" i="1"/>
  <c r="G57" i="1"/>
  <c r="I57" i="1"/>
  <c r="F50" i="1"/>
  <c r="G52" i="1"/>
  <c r="I52" i="1"/>
  <c r="I44" i="1"/>
  <c r="G44" i="1"/>
  <c r="G43" i="1" s="1"/>
  <c r="F43" i="1"/>
  <c r="E43" i="1"/>
  <c r="F35" i="1"/>
  <c r="G37" i="1"/>
  <c r="G38" i="1"/>
  <c r="G36" i="1"/>
  <c r="F10" i="5" l="1"/>
  <c r="I11" i="5"/>
  <c r="G11" i="5"/>
  <c r="I43" i="1"/>
  <c r="I35" i="1"/>
  <c r="G50" i="1"/>
  <c r="I108" i="1"/>
  <c r="I90" i="1"/>
  <c r="G35" i="1"/>
  <c r="I186" i="2"/>
  <c r="G186" i="2"/>
  <c r="F185" i="2"/>
  <c r="E185" i="2"/>
  <c r="I184" i="2"/>
  <c r="G184" i="2"/>
  <c r="F183" i="2"/>
  <c r="E183" i="2"/>
  <c r="G183" i="2" s="1"/>
  <c r="I179" i="2"/>
  <c r="G179" i="2"/>
  <c r="I178" i="2"/>
  <c r="G178" i="2"/>
  <c r="I177" i="2"/>
  <c r="G177" i="2"/>
  <c r="I176" i="2"/>
  <c r="G176" i="2"/>
  <c r="F176" i="2"/>
  <c r="E176" i="2"/>
  <c r="I175" i="2"/>
  <c r="G175" i="2"/>
  <c r="I174" i="2"/>
  <c r="G174" i="2"/>
  <c r="I173" i="2"/>
  <c r="G173" i="2"/>
  <c r="G172" i="2"/>
  <c r="I171" i="2"/>
  <c r="G171" i="2"/>
  <c r="I170" i="2"/>
  <c r="G170" i="2"/>
  <c r="I169" i="2"/>
  <c r="G169" i="2"/>
  <c r="I168" i="2"/>
  <c r="G168" i="2"/>
  <c r="I167" i="2"/>
  <c r="G167" i="2"/>
  <c r="I166" i="2"/>
  <c r="G166" i="2"/>
  <c r="F165" i="2"/>
  <c r="E165" i="2"/>
  <c r="E164" i="2"/>
  <c r="E163" i="2" s="1"/>
  <c r="I162" i="2"/>
  <c r="G162" i="2"/>
  <c r="F161" i="2"/>
  <c r="G161" i="2" s="1"/>
  <c r="E161" i="2"/>
  <c r="I160" i="2"/>
  <c r="G160" i="2"/>
  <c r="F159" i="2"/>
  <c r="I159" i="2" s="1"/>
  <c r="E159" i="2"/>
  <c r="I158" i="2"/>
  <c r="G158" i="2"/>
  <c r="F157" i="2"/>
  <c r="E157" i="2"/>
  <c r="G157" i="2" s="1"/>
  <c r="I156" i="2"/>
  <c r="G156" i="2"/>
  <c r="F155" i="2"/>
  <c r="E155" i="2"/>
  <c r="I154" i="2"/>
  <c r="G154" i="2"/>
  <c r="G153" i="2"/>
  <c r="F153" i="2"/>
  <c r="I153" i="2" s="1"/>
  <c r="E153" i="2"/>
  <c r="I152" i="2"/>
  <c r="G152" i="2"/>
  <c r="F151" i="2"/>
  <c r="E151" i="2"/>
  <c r="G151" i="2" s="1"/>
  <c r="I150" i="2"/>
  <c r="G150" i="2"/>
  <c r="I149" i="2"/>
  <c r="G149" i="2"/>
  <c r="F148" i="2"/>
  <c r="E148" i="2"/>
  <c r="G148" i="2" s="1"/>
  <c r="I147" i="2"/>
  <c r="G147" i="2"/>
  <c r="F146" i="2"/>
  <c r="I146" i="2" s="1"/>
  <c r="E146" i="2"/>
  <c r="I144" i="2"/>
  <c r="G144" i="2"/>
  <c r="F143" i="2"/>
  <c r="E143" i="2"/>
  <c r="G143" i="2" s="1"/>
  <c r="I142" i="2"/>
  <c r="G142" i="2"/>
  <c r="I141" i="2"/>
  <c r="F141" i="2"/>
  <c r="E141" i="2"/>
  <c r="I140" i="2"/>
  <c r="G140" i="2"/>
  <c r="I139" i="2"/>
  <c r="G139" i="2"/>
  <c r="G138" i="2"/>
  <c r="I137" i="2"/>
  <c r="G137" i="2"/>
  <c r="I136" i="2"/>
  <c r="G136" i="2"/>
  <c r="H136" i="2" s="1"/>
  <c r="F135" i="2"/>
  <c r="F134" i="2" s="1"/>
  <c r="E135" i="2"/>
  <c r="E134" i="2"/>
  <c r="G134" i="2" s="1"/>
  <c r="G133" i="2"/>
  <c r="F132" i="2"/>
  <c r="E132" i="2"/>
  <c r="I131" i="2"/>
  <c r="G131" i="2"/>
  <c r="G130" i="2"/>
  <c r="I129" i="2"/>
  <c r="G129" i="2"/>
  <c r="G128" i="2"/>
  <c r="I127" i="2"/>
  <c r="G127" i="2"/>
  <c r="I126" i="2"/>
  <c r="G126" i="2"/>
  <c r="I125" i="2"/>
  <c r="G125" i="2"/>
  <c r="I124" i="2"/>
  <c r="G124" i="2"/>
  <c r="I123" i="2"/>
  <c r="F123" i="2"/>
  <c r="E123" i="2"/>
  <c r="I122" i="2"/>
  <c r="G122" i="2"/>
  <c r="I121" i="2"/>
  <c r="G121" i="2"/>
  <c r="I120" i="2"/>
  <c r="G120" i="2"/>
  <c r="I119" i="2"/>
  <c r="G119" i="2"/>
  <c r="F118" i="2"/>
  <c r="I118" i="2" s="1"/>
  <c r="E118" i="2"/>
  <c r="G118" i="2" s="1"/>
  <c r="I117" i="2"/>
  <c r="G117" i="2"/>
  <c r="I116" i="2"/>
  <c r="G116" i="2"/>
  <c r="I115" i="2"/>
  <c r="G115" i="2"/>
  <c r="I114" i="2"/>
  <c r="G114" i="2"/>
  <c r="I113" i="2"/>
  <c r="G113" i="2"/>
  <c r="I112" i="2"/>
  <c r="G112" i="2"/>
  <c r="F111" i="2"/>
  <c r="I111" i="2" s="1"/>
  <c r="E111" i="2"/>
  <c r="G111" i="2" s="1"/>
  <c r="I110" i="2"/>
  <c r="G110" i="2"/>
  <c r="I109" i="2"/>
  <c r="G109" i="2"/>
  <c r="F108" i="2"/>
  <c r="I108" i="2" s="1"/>
  <c r="E108" i="2"/>
  <c r="G108" i="2" s="1"/>
  <c r="D108" i="2"/>
  <c r="I106" i="2"/>
  <c r="G106" i="2"/>
  <c r="I105" i="2"/>
  <c r="G105" i="2"/>
  <c r="F104" i="2"/>
  <c r="F103" i="2" s="1"/>
  <c r="I103" i="2" s="1"/>
  <c r="E104" i="2"/>
  <c r="G104" i="2" s="1"/>
  <c r="E103" i="2"/>
  <c r="I102" i="2"/>
  <c r="G102" i="2"/>
  <c r="I101" i="2"/>
  <c r="G101" i="2"/>
  <c r="I100" i="2"/>
  <c r="G100" i="2"/>
  <c r="I99" i="2"/>
  <c r="G99" i="2"/>
  <c r="I98" i="2"/>
  <c r="G98" i="2"/>
  <c r="I97" i="2"/>
  <c r="G97" i="2"/>
  <c r="I96" i="2"/>
  <c r="G96" i="2"/>
  <c r="I95" i="2"/>
  <c r="G95" i="2"/>
  <c r="I94" i="2"/>
  <c r="G94" i="2"/>
  <c r="F93" i="2"/>
  <c r="E93" i="2"/>
  <c r="I92" i="2"/>
  <c r="G92" i="2"/>
  <c r="F91" i="2"/>
  <c r="E91" i="2"/>
  <c r="G91" i="2" s="1"/>
  <c r="I89" i="2"/>
  <c r="G89" i="2"/>
  <c r="I88" i="2"/>
  <c r="G88" i="2"/>
  <c r="F87" i="2"/>
  <c r="E87" i="2"/>
  <c r="G87" i="2" s="1"/>
  <c r="I86" i="2"/>
  <c r="G86" i="2"/>
  <c r="F85" i="2"/>
  <c r="F84" i="2" s="1"/>
  <c r="E85" i="2"/>
  <c r="E84" i="2"/>
  <c r="I83" i="2"/>
  <c r="G83" i="2"/>
  <c r="I82" i="2"/>
  <c r="F82" i="2"/>
  <c r="E82" i="2"/>
  <c r="G81" i="2"/>
  <c r="F80" i="2"/>
  <c r="E80" i="2"/>
  <c r="G80" i="2" s="1"/>
  <c r="I79" i="2"/>
  <c r="G79" i="2"/>
  <c r="I78" i="2"/>
  <c r="G78" i="2"/>
  <c r="I77" i="2"/>
  <c r="G77" i="2"/>
  <c r="I76" i="2"/>
  <c r="G76" i="2"/>
  <c r="F75" i="2"/>
  <c r="E75" i="2"/>
  <c r="E74" i="2" s="1"/>
  <c r="G73" i="2"/>
  <c r="F72" i="2"/>
  <c r="F71" i="2" s="1"/>
  <c r="F70" i="2" s="1"/>
  <c r="E72" i="2"/>
  <c r="E71" i="2" s="1"/>
  <c r="I68" i="2"/>
  <c r="G68" i="2"/>
  <c r="F67" i="2"/>
  <c r="E67" i="2"/>
  <c r="G67" i="2" s="1"/>
  <c r="I66" i="2"/>
  <c r="G66" i="2"/>
  <c r="F65" i="2"/>
  <c r="E65" i="2"/>
  <c r="I64" i="2"/>
  <c r="G64" i="2"/>
  <c r="F63" i="2"/>
  <c r="E63" i="2"/>
  <c r="G63" i="2" s="1"/>
  <c r="I62" i="2"/>
  <c r="G62" i="2"/>
  <c r="F61" i="2"/>
  <c r="I61" i="2" s="1"/>
  <c r="E61" i="2"/>
  <c r="G61" i="2" s="1"/>
  <c r="I60" i="2"/>
  <c r="G60" i="2"/>
  <c r="G59" i="2"/>
  <c r="F58" i="2"/>
  <c r="E58" i="2"/>
  <c r="I57" i="2"/>
  <c r="G57" i="2"/>
  <c r="F56" i="2"/>
  <c r="I56" i="2" s="1"/>
  <c r="E56" i="2"/>
  <c r="I54" i="2"/>
  <c r="G54" i="2"/>
  <c r="F53" i="2"/>
  <c r="E53" i="2"/>
  <c r="G52" i="2"/>
  <c r="I51" i="2"/>
  <c r="G51" i="2"/>
  <c r="I50" i="2"/>
  <c r="F50" i="2"/>
  <c r="E50" i="2"/>
  <c r="G49" i="2"/>
  <c r="F48" i="2"/>
  <c r="E48" i="2"/>
  <c r="G48" i="2" s="1"/>
  <c r="I47" i="2"/>
  <c r="G47" i="2"/>
  <c r="I46" i="2"/>
  <c r="G46" i="2"/>
  <c r="G45" i="2"/>
  <c r="F44" i="2"/>
  <c r="E44" i="2"/>
  <c r="G44" i="2" s="1"/>
  <c r="I43" i="2"/>
  <c r="G43" i="2"/>
  <c r="I42" i="2"/>
  <c r="F42" i="2"/>
  <c r="E42" i="2"/>
  <c r="I41" i="2"/>
  <c r="G41" i="2"/>
  <c r="F40" i="2"/>
  <c r="E40" i="2"/>
  <c r="E36" i="2" s="1"/>
  <c r="I39" i="2"/>
  <c r="G39" i="2"/>
  <c r="I38" i="2"/>
  <c r="G38" i="2"/>
  <c r="F37" i="2"/>
  <c r="E37" i="2"/>
  <c r="I35" i="2"/>
  <c r="G35" i="2"/>
  <c r="I34" i="2"/>
  <c r="G34" i="2"/>
  <c r="F33" i="2"/>
  <c r="E33" i="2"/>
  <c r="E32" i="2" s="1"/>
  <c r="F32" i="2"/>
  <c r="I32" i="2" s="1"/>
  <c r="G31" i="2"/>
  <c r="F30" i="2"/>
  <c r="F29" i="2" s="1"/>
  <c r="E30" i="2"/>
  <c r="I26" i="2"/>
  <c r="G25" i="2"/>
  <c r="F25" i="2"/>
  <c r="E25" i="2"/>
  <c r="I24" i="2"/>
  <c r="I23" i="2"/>
  <c r="G23" i="2"/>
  <c r="F23" i="2"/>
  <c r="E23" i="2"/>
  <c r="I22" i="2"/>
  <c r="G21" i="2"/>
  <c r="F20" i="2"/>
  <c r="F19" i="2" s="1"/>
  <c r="E20" i="2"/>
  <c r="E19" i="2" s="1"/>
  <c r="G19" i="2" s="1"/>
  <c r="I18" i="2"/>
  <c r="G18" i="2"/>
  <c r="I17" i="2"/>
  <c r="G17" i="2"/>
  <c r="F17" i="2"/>
  <c r="E17" i="2"/>
  <c r="E16" i="2" s="1"/>
  <c r="F16" i="2"/>
  <c r="F15" i="2" s="1"/>
  <c r="H15" i="2"/>
  <c r="G14" i="2"/>
  <c r="E227" i="1"/>
  <c r="I224" i="1"/>
  <c r="G224" i="1"/>
  <c r="F223" i="1"/>
  <c r="E223" i="1"/>
  <c r="F170" i="1"/>
  <c r="E170" i="1"/>
  <c r="F206" i="1"/>
  <c r="I209" i="1"/>
  <c r="G209" i="1"/>
  <c r="F204" i="1"/>
  <c r="E204" i="1"/>
  <c r="I205" i="1"/>
  <c r="I207" i="1"/>
  <c r="G205" i="1"/>
  <c r="G207" i="1"/>
  <c r="I194" i="1"/>
  <c r="G194" i="1"/>
  <c r="G182" i="1"/>
  <c r="I182" i="1"/>
  <c r="G175" i="1"/>
  <c r="I175" i="1"/>
  <c r="G174" i="1"/>
  <c r="I174" i="1"/>
  <c r="G172" i="1"/>
  <c r="E162" i="1"/>
  <c r="G165" i="1"/>
  <c r="I165" i="1"/>
  <c r="I158" i="1"/>
  <c r="I161" i="1"/>
  <c r="G158" i="1"/>
  <c r="G161" i="1"/>
  <c r="D156" i="1"/>
  <c r="F137" i="1"/>
  <c r="E137" i="1"/>
  <c r="I138" i="1"/>
  <c r="G138" i="1"/>
  <c r="I153" i="1"/>
  <c r="G153" i="1"/>
  <c r="F152" i="1"/>
  <c r="F151" i="1" s="1"/>
  <c r="E152" i="1"/>
  <c r="F139" i="1"/>
  <c r="G150" i="1"/>
  <c r="I150" i="1"/>
  <c r="G147" i="1"/>
  <c r="I147" i="1"/>
  <c r="G146" i="1"/>
  <c r="I146" i="1"/>
  <c r="G145" i="1"/>
  <c r="I145" i="1"/>
  <c r="G144" i="1"/>
  <c r="I144" i="1"/>
  <c r="G143" i="1"/>
  <c r="I143" i="1"/>
  <c r="I141" i="1"/>
  <c r="I142" i="1"/>
  <c r="G140" i="1"/>
  <c r="G141" i="1"/>
  <c r="G142" i="1"/>
  <c r="G123" i="1"/>
  <c r="I123" i="1"/>
  <c r="G124" i="1"/>
  <c r="E23" i="1"/>
  <c r="G14" i="1"/>
  <c r="G18" i="1"/>
  <c r="G21" i="1"/>
  <c r="F17" i="1"/>
  <c r="E17" i="1"/>
  <c r="E16" i="1" s="1"/>
  <c r="E15" i="1" s="1"/>
  <c r="G27" i="1"/>
  <c r="G23" i="1"/>
  <c r="F27" i="1"/>
  <c r="F23" i="1"/>
  <c r="H15" i="1"/>
  <c r="I22" i="1"/>
  <c r="I24" i="1"/>
  <c r="I28" i="1"/>
  <c r="I40" i="1"/>
  <c r="I41" i="1"/>
  <c r="I46" i="1"/>
  <c r="I48" i="1"/>
  <c r="I51" i="1"/>
  <c r="I56" i="1"/>
  <c r="I61" i="1"/>
  <c r="I72" i="1"/>
  <c r="I80" i="1"/>
  <c r="I85" i="1"/>
  <c r="I89" i="1"/>
  <c r="I97" i="1"/>
  <c r="I103" i="1"/>
  <c r="I107" i="1"/>
  <c r="I112" i="1"/>
  <c r="I121" i="1"/>
  <c r="I122" i="1"/>
  <c r="I128" i="1"/>
  <c r="I131" i="1"/>
  <c r="I134" i="1"/>
  <c r="I135" i="1"/>
  <c r="I140" i="1"/>
  <c r="I154" i="1"/>
  <c r="I163" i="1"/>
  <c r="I164" i="1"/>
  <c r="I167" i="1"/>
  <c r="I168" i="1"/>
  <c r="I171" i="1"/>
  <c r="I172" i="1"/>
  <c r="I177" i="1"/>
  <c r="I179" i="1"/>
  <c r="I184" i="1"/>
  <c r="I186" i="1"/>
  <c r="I191" i="1"/>
  <c r="I196" i="1"/>
  <c r="I197" i="1"/>
  <c r="I200" i="1"/>
  <c r="I202" i="1"/>
  <c r="I211" i="1"/>
  <c r="I213" i="1"/>
  <c r="I218" i="1"/>
  <c r="I220" i="1"/>
  <c r="I222" i="1"/>
  <c r="I228" i="1"/>
  <c r="I229" i="1"/>
  <c r="I230" i="1"/>
  <c r="I231" i="1"/>
  <c r="I232" i="1"/>
  <c r="I233" i="1"/>
  <c r="I235" i="1"/>
  <c r="I236" i="1"/>
  <c r="I237" i="1"/>
  <c r="I239" i="1"/>
  <c r="I240" i="1"/>
  <c r="I241" i="1"/>
  <c r="I246" i="1"/>
  <c r="I248" i="1"/>
  <c r="G33" i="1"/>
  <c r="G40" i="1"/>
  <c r="G41" i="1"/>
  <c r="G46" i="1"/>
  <c r="G48" i="1"/>
  <c r="G51" i="1"/>
  <c r="G56" i="1"/>
  <c r="G59" i="1"/>
  <c r="G60" i="1"/>
  <c r="G61" i="1"/>
  <c r="G66" i="1"/>
  <c r="G72" i="1"/>
  <c r="G75" i="1"/>
  <c r="G80" i="1"/>
  <c r="G85" i="1"/>
  <c r="G87" i="1"/>
  <c r="G89" i="1"/>
  <c r="G97" i="1"/>
  <c r="G103" i="1"/>
  <c r="G107" i="1"/>
  <c r="G112" i="1"/>
  <c r="G117" i="1"/>
  <c r="G121" i="1"/>
  <c r="G122" i="1"/>
  <c r="G126" i="1"/>
  <c r="G128" i="1"/>
  <c r="G131" i="1"/>
  <c r="G134" i="1"/>
  <c r="G135" i="1"/>
  <c r="G154" i="1"/>
  <c r="G163" i="1"/>
  <c r="G164" i="1"/>
  <c r="G167" i="1"/>
  <c r="G168" i="1"/>
  <c r="G169" i="1"/>
  <c r="G171" i="1"/>
  <c r="G177" i="1"/>
  <c r="G178" i="1"/>
  <c r="G179" i="1"/>
  <c r="G183" i="1"/>
  <c r="G184" i="1"/>
  <c r="G185" i="1"/>
  <c r="G186" i="1"/>
  <c r="G188" i="1"/>
  <c r="G191" i="1"/>
  <c r="H191" i="1" s="1"/>
  <c r="G195" i="1"/>
  <c r="G196" i="1"/>
  <c r="G197" i="1"/>
  <c r="G200" i="1"/>
  <c r="G202" i="1"/>
  <c r="G211" i="1"/>
  <c r="G213" i="1"/>
  <c r="G218" i="1"/>
  <c r="G220" i="1"/>
  <c r="G222" i="1"/>
  <c r="G228" i="1"/>
  <c r="G229" i="1"/>
  <c r="G230" i="1"/>
  <c r="G231" i="1"/>
  <c r="G232" i="1"/>
  <c r="G233" i="1"/>
  <c r="G234" i="1"/>
  <c r="G235" i="1"/>
  <c r="G236" i="1"/>
  <c r="G237" i="1"/>
  <c r="G239" i="1"/>
  <c r="G240" i="1"/>
  <c r="G241" i="1"/>
  <c r="G246" i="1"/>
  <c r="G248" i="1"/>
  <c r="F247" i="1"/>
  <c r="F245" i="1"/>
  <c r="F244" i="1" s="1"/>
  <c r="F243" i="1" s="1"/>
  <c r="F238" i="1"/>
  <c r="F227" i="1"/>
  <c r="F221" i="1"/>
  <c r="F219" i="1"/>
  <c r="F210" i="1"/>
  <c r="F201" i="1"/>
  <c r="F199" i="1"/>
  <c r="F187" i="1"/>
  <c r="F176" i="1"/>
  <c r="F162" i="1"/>
  <c r="F130" i="1"/>
  <c r="F127" i="1"/>
  <c r="F125" i="1"/>
  <c r="F116" i="1"/>
  <c r="F115" i="1" s="1"/>
  <c r="F114" i="1" s="1"/>
  <c r="F111" i="1"/>
  <c r="F42" i="1"/>
  <c r="F39" i="1"/>
  <c r="F34" i="1" s="1"/>
  <c r="F32" i="1"/>
  <c r="F31" i="1" s="1"/>
  <c r="E247" i="1"/>
  <c r="E245" i="1"/>
  <c r="E244" i="1" s="1"/>
  <c r="E238" i="1"/>
  <c r="E221" i="1"/>
  <c r="E219" i="1"/>
  <c r="E210" i="1"/>
  <c r="E201" i="1"/>
  <c r="E187" i="1"/>
  <c r="E199" i="1"/>
  <c r="E130" i="1"/>
  <c r="E129" i="1" s="1"/>
  <c r="E127" i="1"/>
  <c r="E125" i="1"/>
  <c r="E116" i="1"/>
  <c r="E115" i="1" s="1"/>
  <c r="E111" i="1"/>
  <c r="E32" i="1"/>
  <c r="E27" i="1"/>
  <c r="I10" i="5" l="1"/>
  <c r="G10" i="5"/>
  <c r="I34" i="1"/>
  <c r="E19" i="1"/>
  <c r="F81" i="1"/>
  <c r="G32" i="1"/>
  <c r="F19" i="1"/>
  <c r="I210" i="1"/>
  <c r="I156" i="1"/>
  <c r="E81" i="1"/>
  <c r="E226" i="1"/>
  <c r="E225" i="1" s="1"/>
  <c r="G156" i="1"/>
  <c r="G223" i="1"/>
  <c r="I223" i="1"/>
  <c r="G206" i="1"/>
  <c r="I206" i="1"/>
  <c r="G17" i="1"/>
  <c r="I204" i="1"/>
  <c r="E42" i="1"/>
  <c r="G42" i="1" s="1"/>
  <c r="F136" i="1"/>
  <c r="I95" i="1"/>
  <c r="I130" i="1"/>
  <c r="G204" i="1"/>
  <c r="I219" i="1"/>
  <c r="G152" i="1"/>
  <c r="G215" i="1"/>
  <c r="F189" i="1"/>
  <c r="F155" i="1" s="1"/>
  <c r="I185" i="2"/>
  <c r="I183" i="2"/>
  <c r="F164" i="2"/>
  <c r="G36" i="2"/>
  <c r="I75" i="2"/>
  <c r="I87" i="2"/>
  <c r="I134" i="2"/>
  <c r="I161" i="2"/>
  <c r="E55" i="2"/>
  <c r="E90" i="2"/>
  <c r="G146" i="2"/>
  <c r="G103" i="2"/>
  <c r="G30" i="2"/>
  <c r="G56" i="2"/>
  <c r="I63" i="2"/>
  <c r="I91" i="2"/>
  <c r="I67" i="2"/>
  <c r="I157" i="2"/>
  <c r="I151" i="2"/>
  <c r="I44" i="2"/>
  <c r="I104" i="2"/>
  <c r="I143" i="2"/>
  <c r="G32" i="2"/>
  <c r="F36" i="2"/>
  <c r="I36" i="2" s="1"/>
  <c r="G50" i="2"/>
  <c r="I65" i="2"/>
  <c r="I93" i="2"/>
  <c r="I148" i="2"/>
  <c r="I155" i="2"/>
  <c r="G159" i="2"/>
  <c r="I40" i="2"/>
  <c r="I53" i="2"/>
  <c r="I33" i="2"/>
  <c r="G42" i="2"/>
  <c r="F55" i="2"/>
  <c r="G82" i="2"/>
  <c r="G123" i="2"/>
  <c r="G141" i="2"/>
  <c r="I20" i="2"/>
  <c r="I25" i="2"/>
  <c r="F107" i="2"/>
  <c r="I107" i="2" s="1"/>
  <c r="F74" i="2"/>
  <c r="I74" i="2" s="1"/>
  <c r="I164" i="2"/>
  <c r="F163" i="2"/>
  <c r="I163" i="2" s="1"/>
  <c r="I19" i="2"/>
  <c r="I84" i="2"/>
  <c r="G84" i="2"/>
  <c r="F13" i="2"/>
  <c r="E15" i="2"/>
  <c r="I15" i="2" s="1"/>
  <c r="G16" i="2"/>
  <c r="G71" i="2"/>
  <c r="E70" i="2"/>
  <c r="I55" i="2"/>
  <c r="E29" i="2"/>
  <c r="E182" i="2"/>
  <c r="G37" i="2"/>
  <c r="G40" i="2"/>
  <c r="G53" i="2"/>
  <c r="G58" i="2"/>
  <c r="F90" i="2"/>
  <c r="I90" i="2" s="1"/>
  <c r="G132" i="2"/>
  <c r="G135" i="2"/>
  <c r="E145" i="2"/>
  <c r="G155" i="2"/>
  <c r="G165" i="2"/>
  <c r="F182" i="2"/>
  <c r="G20" i="2"/>
  <c r="I37" i="2"/>
  <c r="I58" i="2"/>
  <c r="G72" i="2"/>
  <c r="G75" i="2"/>
  <c r="I135" i="2"/>
  <c r="F145" i="2"/>
  <c r="I145" i="2" s="1"/>
  <c r="I165" i="2"/>
  <c r="G33" i="2"/>
  <c r="G65" i="2"/>
  <c r="G85" i="2"/>
  <c r="G93" i="2"/>
  <c r="E107" i="2"/>
  <c r="G185" i="2"/>
  <c r="I16" i="2"/>
  <c r="I85" i="2"/>
  <c r="G164" i="2"/>
  <c r="I238" i="1"/>
  <c r="F203" i="1"/>
  <c r="E203" i="1"/>
  <c r="G201" i="1"/>
  <c r="G199" i="1"/>
  <c r="I176" i="1"/>
  <c r="G170" i="1"/>
  <c r="G162" i="1"/>
  <c r="G139" i="1"/>
  <c r="G127" i="1"/>
  <c r="I221" i="1"/>
  <c r="G58" i="1"/>
  <c r="I247" i="1"/>
  <c r="G98" i="1"/>
  <c r="I127" i="1"/>
  <c r="G187" i="1"/>
  <c r="G132" i="1"/>
  <c r="G111" i="1"/>
  <c r="F242" i="1"/>
  <c r="E189" i="1"/>
  <c r="I227" i="1"/>
  <c r="G247" i="1"/>
  <c r="I139" i="1"/>
  <c r="I199" i="1"/>
  <c r="I201" i="1"/>
  <c r="I132" i="1"/>
  <c r="I105" i="1"/>
  <c r="G176" i="1"/>
  <c r="G39" i="1"/>
  <c r="G34" i="1" s="1"/>
  <c r="I82" i="1"/>
  <c r="G125" i="1"/>
  <c r="I78" i="1"/>
  <c r="I152" i="1"/>
  <c r="G219" i="1"/>
  <c r="G95" i="1"/>
  <c r="G190" i="1"/>
  <c r="G221" i="1"/>
  <c r="I170" i="1"/>
  <c r="I215" i="1"/>
  <c r="I20" i="1"/>
  <c r="G119" i="1"/>
  <c r="F129" i="1"/>
  <c r="G129" i="1" s="1"/>
  <c r="I119" i="1"/>
  <c r="I111" i="1"/>
  <c r="I98" i="1"/>
  <c r="I86" i="1"/>
  <c r="G86" i="1"/>
  <c r="G78" i="1"/>
  <c r="G71" i="1"/>
  <c r="I71" i="1"/>
  <c r="I58" i="1"/>
  <c r="I50" i="1"/>
  <c r="I45" i="1"/>
  <c r="G115" i="1"/>
  <c r="E114" i="1"/>
  <c r="E118" i="1"/>
  <c r="G244" i="1"/>
  <c r="E243" i="1"/>
  <c r="I39" i="1"/>
  <c r="G82" i="1"/>
  <c r="E151" i="1"/>
  <c r="F226" i="1"/>
  <c r="G245" i="1"/>
  <c r="I245" i="1"/>
  <c r="I190" i="1"/>
  <c r="I53" i="1"/>
  <c r="G212" i="1"/>
  <c r="I162" i="1"/>
  <c r="G116" i="1"/>
  <c r="G130" i="1"/>
  <c r="I244" i="1"/>
  <c r="E31" i="1"/>
  <c r="E30" i="1" s="1"/>
  <c r="G227" i="1"/>
  <c r="I212" i="1"/>
  <c r="G64" i="1"/>
  <c r="G210" i="1"/>
  <c r="I27" i="1"/>
  <c r="G105" i="1"/>
  <c r="G238" i="1"/>
  <c r="I23" i="1"/>
  <c r="F16" i="1"/>
  <c r="G16" i="1" s="1"/>
  <c r="G19" i="1" l="1"/>
  <c r="E13" i="1"/>
  <c r="E12" i="1" s="1"/>
  <c r="G226" i="1"/>
  <c r="G189" i="1"/>
  <c r="G151" i="1"/>
  <c r="E136" i="1"/>
  <c r="E155" i="1"/>
  <c r="I155" i="1" s="1"/>
  <c r="G90" i="2"/>
  <c r="F28" i="2"/>
  <c r="G55" i="2"/>
  <c r="E28" i="2"/>
  <c r="G29" i="2"/>
  <c r="F181" i="2"/>
  <c r="I182" i="2"/>
  <c r="G15" i="2"/>
  <c r="E13" i="2"/>
  <c r="G107" i="2"/>
  <c r="G145" i="2"/>
  <c r="E181" i="2"/>
  <c r="G182" i="2"/>
  <c r="F12" i="2"/>
  <c r="F69" i="2"/>
  <c r="G74" i="2"/>
  <c r="G70" i="2"/>
  <c r="E69" i="2"/>
  <c r="G163" i="2"/>
  <c r="I129" i="1"/>
  <c r="I203" i="1"/>
  <c r="I151" i="1"/>
  <c r="I19" i="1"/>
  <c r="G203" i="1"/>
  <c r="I189" i="1"/>
  <c r="F118" i="1"/>
  <c r="F113" i="1" s="1"/>
  <c r="F30" i="1"/>
  <c r="G81" i="1"/>
  <c r="I81" i="1"/>
  <c r="E242" i="1"/>
  <c r="G243" i="1"/>
  <c r="I243" i="1"/>
  <c r="F225" i="1"/>
  <c r="I225" i="1" s="1"/>
  <c r="I226" i="1"/>
  <c r="G114" i="1"/>
  <c r="I42" i="1"/>
  <c r="I137" i="1"/>
  <c r="G137" i="1"/>
  <c r="G31" i="1"/>
  <c r="F15" i="1"/>
  <c r="G15" i="1" s="1"/>
  <c r="E113" i="1" l="1"/>
  <c r="E29" i="1" s="1"/>
  <c r="G155" i="1"/>
  <c r="G69" i="2"/>
  <c r="E12" i="2"/>
  <c r="I12" i="2" s="1"/>
  <c r="G13" i="2"/>
  <c r="I13" i="2"/>
  <c r="F11" i="2"/>
  <c r="I181" i="2"/>
  <c r="F180" i="2"/>
  <c r="I180" i="2" s="1"/>
  <c r="I69" i="2"/>
  <c r="F27" i="2"/>
  <c r="G181" i="2"/>
  <c r="E180" i="2"/>
  <c r="G28" i="2"/>
  <c r="E27" i="2"/>
  <c r="G27" i="2" s="1"/>
  <c r="I28" i="2"/>
  <c r="I118" i="1"/>
  <c r="F29" i="1"/>
  <c r="G118" i="1"/>
  <c r="G30" i="1"/>
  <c r="G136" i="1"/>
  <c r="I136" i="1"/>
  <c r="I30" i="1"/>
  <c r="G225" i="1"/>
  <c r="G242" i="1"/>
  <c r="I242" i="1"/>
  <c r="F13" i="1"/>
  <c r="G13" i="1" s="1"/>
  <c r="F10" i="2" l="1"/>
  <c r="G180" i="2"/>
  <c r="I27" i="2"/>
  <c r="G12" i="2"/>
  <c r="E11" i="2"/>
  <c r="I11" i="2" s="1"/>
  <c r="G29" i="1"/>
  <c r="I29" i="1"/>
  <c r="E11" i="1"/>
  <c r="E10" i="1" s="1"/>
  <c r="G113" i="1"/>
  <c r="I113" i="1"/>
  <c r="F12" i="1"/>
  <c r="G12" i="1" s="1"/>
  <c r="I13" i="1"/>
  <c r="E10" i="2" l="1"/>
  <c r="G10" i="2" s="1"/>
  <c r="G11" i="2"/>
  <c r="F11" i="1"/>
  <c r="G11" i="1" s="1"/>
  <c r="I12" i="1"/>
  <c r="I10" i="2" l="1"/>
  <c r="F10" i="1"/>
  <c r="G10" i="1" s="1"/>
  <c r="I11" i="1"/>
  <c r="I10" i="1" l="1"/>
</calcChain>
</file>

<file path=xl/sharedStrings.xml><?xml version="1.0" encoding="utf-8"?>
<sst xmlns="http://schemas.openxmlformats.org/spreadsheetml/2006/main" count="1358" uniqueCount="455">
  <si>
    <t>UNIVERSIDAD SURCOLOMBIANA</t>
  </si>
  <si>
    <t xml:space="preserve">GESTIÓN DE BIENES Y SERVICIOS </t>
  </si>
  <si>
    <t xml:space="preserve"> SEGUIMIENTO EJECUCION PLAN DE COMPRAS CONSOLIDADO</t>
  </si>
  <si>
    <t>CÓDIGO</t>
  </si>
  <si>
    <t>AP-BYS-FO-02</t>
  </si>
  <si>
    <t>VERSIÓN</t>
  </si>
  <si>
    <t xml:space="preserve"> VIGENCIA</t>
  </si>
  <si>
    <t xml:space="preserve">PÁGINA </t>
  </si>
  <si>
    <t>Página 1 de 1</t>
  </si>
  <si>
    <t>REPRESENTANTE LEGAL: _________________________________</t>
  </si>
  <si>
    <t>PERIODO:_____________________________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</si>
  <si>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</si>
  <si>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</si>
  <si>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</si>
  <si>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</si>
  <si>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</si>
  <si>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</si>
  <si>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</si>
  <si>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</si>
  <si>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</si>
  <si>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</si>
  <si>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Elaboró:</t>
  </si>
  <si>
    <t>__________________________________________________</t>
  </si>
  <si>
    <t>Profesional de Gestión Institucional del Área de Recursos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</si>
  <si>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</t>
  </si>
  <si>
    <t>GASTO</t>
  </si>
  <si>
    <t>02</t>
  </si>
  <si>
    <t>ADQUISICIÓN DE BIENES Y SERVICIOS</t>
  </si>
  <si>
    <t>0201</t>
  </si>
  <si>
    <t>ADQUISICIÓN DE ACTIVOS NO FINANCIEROS</t>
  </si>
  <si>
    <t>020101</t>
  </si>
  <si>
    <t>ACTIVOS FIJOS</t>
  </si>
  <si>
    <t>02010101</t>
  </si>
  <si>
    <t>EDIFICACIONES Y ESTRUCTURAS</t>
  </si>
  <si>
    <t>02010103</t>
  </si>
  <si>
    <t>ACTIVOS FIJOS NO CLASIFICADOS COMO MAQUINARIA Y EQUIPO</t>
  </si>
  <si>
    <t>0201010308</t>
  </si>
  <si>
    <t>MUEBLES, INSTRUMENTOS MUSICALES, ARTÍCULOS DE DEPORTE Y ANTIGÜEDADES</t>
  </si>
  <si>
    <t>020101030801</t>
  </si>
  <si>
    <t>MUEBLES</t>
  </si>
  <si>
    <t>0201010308010105</t>
  </si>
  <si>
    <t>ASIENTOS</t>
  </si>
  <si>
    <t>02010104</t>
  </si>
  <si>
    <t>MAQUINARIA Y EQUIPO</t>
  </si>
  <si>
    <t>0201010403</t>
  </si>
  <si>
    <t>MAQUINARIA PARA USO GENERAL</t>
  </si>
  <si>
    <t>02010104030205</t>
  </si>
  <si>
    <t>BOMBAS, COMPRESORES, MOTORES DE FUERZA HIDRAULICA DE POTENCIA NEUMATICA Y VALVULAS Y SUS PARTES Y PIEZAS</t>
  </si>
  <si>
    <t>02010104030905</t>
  </si>
  <si>
    <t>OTRAS MÁQUINAS PARA USOS GENERALES Y SUS PARTES Y PIEZAS (AIRES ACONDICIONADOS)</t>
  </si>
  <si>
    <t>0201010405</t>
  </si>
  <si>
    <t>MAQUINARIA DE OFICINA, CONTABILIDAD E INFORMÁTICA</t>
  </si>
  <si>
    <t>02010104050205</t>
  </si>
  <si>
    <t>MÁQUINAS PARA OFICINA Y CONTABILIDAD, Y SUS PARTES Y ACCESORIOS (IMPRESORAS)</t>
  </si>
  <si>
    <t>0201010407</t>
  </si>
  <si>
    <t>EQUIPO Y APARATOS DE RADIO, TELEVISIÓN Y COMUNICACIONES</t>
  </si>
  <si>
    <t>02010104070305</t>
  </si>
  <si>
    <t>RADIORRECEPTORES Y RECEPTORES DE TELE VISIÓN; APARATOS PARA LA GRABACIÓN Y RE PRODUCCIÓN DE SONIDO Y VIDEO; MICRÓ FONOS, ALTAVOCES, AMPLI CADORES, ETC.</t>
  </si>
  <si>
    <t>0202</t>
  </si>
  <si>
    <t>ADQUISICIONES DIFERENTES DE ACTIVOS</t>
  </si>
  <si>
    <t>020201</t>
  </si>
  <si>
    <t>MATERIALES Y SUMINISTROS</t>
  </si>
  <si>
    <t>02020100</t>
  </si>
  <si>
    <t>AGRICULTURA, SILVICULTURA Y PRODUCTOS DE LA PESCA</t>
  </si>
  <si>
    <t>0202010001</t>
  </si>
  <si>
    <t>PRODUCTOS DE LA AGRICULTURA Y LA HORTICULTURA</t>
  </si>
  <si>
    <t>02020100010105</t>
  </si>
  <si>
    <t>CEREALES</t>
  </si>
  <si>
    <t>02020102</t>
  </si>
  <si>
    <t>PRODUCTOS ALIMENTICIOS, BEBIDAS Y TABACO; TEXTILES, PRENDAS DE VESTIR Y PRODUCTOS DE CUERO</t>
  </si>
  <si>
    <t>0202010208</t>
  </si>
  <si>
    <t>DOTACIÓN (PRENDAS DE VESTIR Y CALZADO)</t>
  </si>
  <si>
    <t>02020102080505</t>
  </si>
  <si>
    <t>PRENDAS ARTISTICAS</t>
  </si>
  <si>
    <t>02020103</t>
  </si>
  <si>
    <t>OTROS BIENES TRANSPORTABLES (EXCEPTO PRODUCTOS METÁLICOS, MAQUINARIA Y EQUIPO)</t>
  </si>
  <si>
    <t>0202010302</t>
  </si>
  <si>
    <t>PASTA O PULPA, PAPEL Y PRODUCTOS DE PAPEL; IMPRESOS Y ARTÍCULOS RELACIONADOS</t>
  </si>
  <si>
    <t>02020103020105</t>
  </si>
  <si>
    <t>PASTA DE PAPEL, PAPEL Y CARTÓN</t>
  </si>
  <si>
    <t>02020103020605</t>
  </si>
  <si>
    <t xml:space="preserve">
SELLOS, CHEQUERAS, BILLETES DE BANCO, TÍTULOS DE ACCIONES, CATÁLOGOS Y FOLLETOS, MATERIAL PARA ANUNCIOS PUBLICITARIOS Y OTROS MATERIALES IMPRESOS (TARJETAS PLÁSTICAS PRO-IMPRESAS PARA CARNE)
</t>
  </si>
  <si>
    <t>0202010303</t>
  </si>
  <si>
    <t>PRODUCTOS DE HORNOS DE COQUE; PRODUCTOS DE REFINACIÓN DE PETRÓLEO Y COMBUSTIBLE NUCLEAR</t>
  </si>
  <si>
    <t>02020103030305</t>
  </si>
  <si>
    <t>ACEITES DE PETRÓLEO O ACEITES OBTENIDOS DE MINERALES BITUMINOSOS (EXCEPTO LOS ACEITES CRUDOS); PREPARADOS N.C.P., QUE CONTENGAN POR LO MENOS EL 70% DE SU PESO EN ACEITES DE ESOS TIPOS Y CUYOS COMPONENTES BÁSICOS SEAN ESOS ACEITES</t>
  </si>
  <si>
    <t>0202010304</t>
  </si>
  <si>
    <t>QUÍMICOS BÁSICOS</t>
  </si>
  <si>
    <t>02020103040205</t>
  </si>
  <si>
    <t>PRODUCTOS QUIMICOS INORGANICOS BÁSICOS N.C.P.</t>
  </si>
  <si>
    <t>0202010305</t>
  </si>
  <si>
    <t>OTROS PRODUCTOS QUÍMICOS; FIBRAS ARTIFICIALES (O FIBRAS INDUSTRIALES HECHAS POR EL HOMBRE)</t>
  </si>
  <si>
    <t>02020103050105</t>
  </si>
  <si>
    <t>PINTURAS Y BARNICES Y PRODUCTOS RELACIONADOS; COLORES PARA LA PINTURA ARTÍSTICA; TINTAS</t>
  </si>
  <si>
    <t>02020103050205</t>
  </si>
  <si>
    <t>PRODUCTOS FARMACÉUTICOS</t>
  </si>
  <si>
    <t>02020103050305</t>
  </si>
  <si>
    <t>JABÓN, PREPARADOS PARA LIMPIEZA, PERFUMES Y PREPARADOS DE TOCADOR (ELEMENTOS DE ASEO)</t>
  </si>
  <si>
    <t>0202010306</t>
  </si>
  <si>
    <t>PRODUCTOS DE CAUCHO Y 
PLÁSTICO</t>
  </si>
  <si>
    <t>02020103060305</t>
  </si>
  <si>
    <t>SEMIMANUFACTURAS DE PLÁSTICO</t>
  </si>
  <si>
    <t>0202010307</t>
  </si>
  <si>
    <t>VIDRIO Y PRODUCTOS DE VI DRIO Y OTROS PRODUCTOS NO METÁLICOS N.C.P</t>
  </si>
  <si>
    <t>02020103070105</t>
  </si>
  <si>
    <t>VIDRIO Y PRODUCTOS DE VIDRIO (DIVISIONES, VIDRIOS Y DEMAS MATERIALES EN VIDRIO)</t>
  </si>
  <si>
    <t>02020103070405</t>
  </si>
  <si>
    <t>METARIALES DE CONSTRUCCION</t>
  </si>
  <si>
    <t>0202010308</t>
  </si>
  <si>
    <t>OTROS BIENES TRANSPORTABLES N.C.P.(no clasificados en otra parte)</t>
  </si>
  <si>
    <t>02020103080905</t>
  </si>
  <si>
    <t>OTROS ARTÍCULOS MANUFACTURADOS N.C.P. (PAPELERIA $10.300.000 Y $13.000.000 PARA CINTAS IMPRESIÓN CARNETIZACION)</t>
  </si>
  <si>
    <t>02020104</t>
  </si>
  <si>
    <t>PRODUCTOS METÁLICOS Y PAQUETES DE SOFTWARE</t>
  </si>
  <si>
    <t>0202010402</t>
  </si>
  <si>
    <t>PRODUCTOS METÁLICOS ELABORADOS (EXCEPTO MAQUINARIA Y EQUIPO)</t>
  </si>
  <si>
    <t>02020104020905</t>
  </si>
  <si>
    <t xml:space="preserve">OTROS PRODUCTOS METÁLICOS ELABORADOS (HERRAMIENTAS Y ACCESORIOS Y SISTEMAS DE SEGURIDAD-CERRADURAS
</t>
  </si>
  <si>
    <t>0202010403</t>
  </si>
  <si>
    <t>02020104030205</t>
  </si>
  <si>
    <t>BOMBAS, COMPRESORES, MOTORES DE FUERZA HIDRÁULICA Y MOTORES DE POTENCIA NEUMÁTICA Y VÁLVULAS Y SUS PARTES Y PIEZAS</t>
  </si>
  <si>
    <t>02020104030905</t>
  </si>
  <si>
    <t>OTRAS MÁQUINAS PARA USOS GENERALES Y SUS PARTES Y PIEZAS (REPUESTOS AIRES ACONDICIONADOS)</t>
  </si>
  <si>
    <t>0202010405</t>
  </si>
  <si>
    <t>02020104050205</t>
  </si>
  <si>
    <t>MÁQUINAS PARA OFICINA Y CONTABILIDAD, Y SUS PARTES Y ACCESORIOS (TINTAS, TONER Y CARTUCHOS PARA IMPRESORAS)</t>
  </si>
  <si>
    <t>0202010406</t>
  </si>
  <si>
    <t>MAQUINARIA Y APARATOS ELÉCTRICOS</t>
  </si>
  <si>
    <t>02020104060505</t>
  </si>
  <si>
    <t>LÁMPARAS ELÉCTRICAS DE INCANDESCENCIA O DESCARGA; LÁMPARAS DE ARCO, EQUIPO PARA ALUMBRADO ELÉCTRICO; SUS PARTES Y PIEZAS (ELECTRICOS)</t>
  </si>
  <si>
    <t>0202010407</t>
  </si>
  <si>
    <t>02020104070905</t>
  </si>
  <si>
    <t>TARJETAS DE BANDAS MAGNETICAS O PLASTICAS (CHIP)</t>
  </si>
  <si>
    <t>0202010409</t>
  </si>
  <si>
    <t>EQUIPO DE TRANSPORTE</t>
  </si>
  <si>
    <t>02020104090105</t>
  </si>
  <si>
    <t>VEHÍCULOS AUTOMOTORES, REMOLQUES Y SEMIRREMOLQUES; Y SUS PARTES, PIEZAS Y ACCESORIOS</t>
  </si>
  <si>
    <t>020202</t>
  </si>
  <si>
    <t>ADQUISICIÓN DE SERVICIOS</t>
  </si>
  <si>
    <t>02020205</t>
  </si>
  <si>
    <t>SERVICIOS DE LA CONSTRUCCIÓN</t>
  </si>
  <si>
    <t>0202020504</t>
  </si>
  <si>
    <t>SERVICIOS DE CONSTRUCCIÓN</t>
  </si>
  <si>
    <t>020202050401</t>
  </si>
  <si>
    <t>SERVICIOS GENERALES DE CONSTRUCCIÓN DE EDIFICACIONES</t>
  </si>
  <si>
    <t>0202020504010205</t>
  </si>
  <si>
    <t>SERVICIOS GENERALES DE CONSTRUCCIÓN DE EDIFICACIONES NO RESIDENCIALES</t>
  </si>
  <si>
    <t>02020206</t>
  </si>
  <si>
    <t>SERVICIOS DE ALOJAMIENTO; SERVICIOS DE SUMINISTRO DE COMIDAS Y BEBIDAS; SERVICIOS DE TRANSPORTE; Y SERVICIOS DE DISTRIBUCIÓN DE ELECTRICIDAD, GAS Y AGUA</t>
  </si>
  <si>
    <t>0202020603</t>
  </si>
  <si>
    <t>ALOJAMIENTO; SERVICIOS DE SUMINISTROS DE COMIDAS Y BEBIDAS</t>
  </si>
  <si>
    <t>02020206030105</t>
  </si>
  <si>
    <t>SERVICIOS DE ALOJAMIENTO PARA ESTANCIAS CORTAS</t>
  </si>
  <si>
    <t>02020206030305</t>
  </si>
  <si>
    <t>SERVICIOS DE SUMINISTRO DE COMIDAS</t>
  </si>
  <si>
    <t>02020206040505</t>
  </si>
  <si>
    <t>SERVICIOS DE TRANSPORTE DE PASAJEROS</t>
  </si>
  <si>
    <t>0202020605</t>
  </si>
  <si>
    <t>SERVICIOS DE TRANSPORTE DE CARGA</t>
  </si>
  <si>
    <t>02020206050105</t>
  </si>
  <si>
    <t>SERVICIOS DE TRANSPORTE DE CARGA POR VÍA TERRESTRE</t>
  </si>
  <si>
    <t>0202020607</t>
  </si>
  <si>
    <t>SERVICIOS DE APOYO AL TRANSPORTE</t>
  </si>
  <si>
    <t>02020206070405</t>
  </si>
  <si>
    <t>SERVICIOS DE APOYO AL TRANSPORTE POR CARRETERA</t>
  </si>
  <si>
    <t>0202020608</t>
  </si>
  <si>
    <t>SERVICIOS POSTALES Y DE MENSAJERÍA</t>
  </si>
  <si>
    <t>020202060801</t>
  </si>
  <si>
    <t>02020206080105</t>
  </si>
  <si>
    <t>0202020609</t>
  </si>
  <si>
    <t>SERVICIOS DE DISTRIBUCIÓN DE ELECTRICIDAD, GAS Y AGUA (POR CUENTA PROPIA)</t>
  </si>
  <si>
    <t>02020206090105</t>
  </si>
  <si>
    <t>SERVICIOS DE DISTRIBUCIÓN DE ELECTRICIDAD, Y SERVICIOS DE DISTRIBUCIÓN DE GAS (POR CUENTA PROPIA)</t>
  </si>
  <si>
    <t>02020206090205</t>
  </si>
  <si>
    <t>SERVICIOS DE DISTRIBUCIÓN DE AGUA (POR CUENTA PROPIA)</t>
  </si>
  <si>
    <t>02020207</t>
  </si>
  <si>
    <t>SERVICIOS FINANCIEROS Y SERVICIOS CONEXOS, SERVICIOS INMOBILIARIOS Y SERVICIOS DE LEASING</t>
  </si>
  <si>
    <t>0202020701</t>
  </si>
  <si>
    <t>SERVICIOS FINANCIEROS Y SERVICIOS CONEXOS</t>
  </si>
  <si>
    <t>020202070103</t>
  </si>
  <si>
    <t>SERVICIOS DE SEGUROS Y PENSIONES (CON EXCLUSIÓN DE SERVICIOS DE REASEGURO), EXCEPTO LOS SERVICIOS DE SEGUROS SOCIALES</t>
  </si>
  <si>
    <t>0202020701030105</t>
  </si>
  <si>
    <t>SERVICIOS DE SEGUROS VIDA (CON EXCLUSIÓN DE LOS SERVICIOS DE REASEGURO)</t>
  </si>
  <si>
    <t>0202020702</t>
  </si>
  <si>
    <t xml:space="preserve">SERVICIOS INMOBILIARIOS </t>
  </si>
  <si>
    <t>020202070202</t>
  </si>
  <si>
    <t xml:space="preserve">
SERVICIOS INMOBILIARIOS A COMISIÓN O POR CONTRATO
</t>
  </si>
  <si>
    <t>0202020702020105</t>
  </si>
  <si>
    <t>SERVICIOS DE ADMINISTRACIÓN DE BIENES INMUEBLES A COMISIÓN O POR CONTRATO</t>
  </si>
  <si>
    <t>02020208</t>
  </si>
  <si>
    <t xml:space="preserve">SERVICIOS PRESTADOS A LAS EMPRESAS Y SERVICIOS DE PRODUCCIÓN </t>
  </si>
  <si>
    <t>0202020803</t>
  </si>
  <si>
    <t>OTROS SERVICIOS PROFESIONALES, CIENTÍFICOS Y TÉCNICOS</t>
  </si>
  <si>
    <t>0202020803010105</t>
  </si>
  <si>
    <t>SERVICIOS DE CONSULTORÍA EN ADMINISTRACIÓN Y SERVICIOS DE GESTIÓN</t>
  </si>
  <si>
    <t>0202020803010305</t>
  </si>
  <si>
    <t>SERVICIOS DE TECNOLOGÍA DE LA INFORMACIÓN (TI) DE CONSULTORÍA Y DE APOYO (LINIX 100 Y CODIGO DE BARRAS)</t>
  </si>
  <si>
    <t>0202020803040405</t>
  </si>
  <si>
    <t>SERVICIOS DE ENSAYO Y ANÁLISIS TÉCNICOS</t>
  </si>
  <si>
    <t>02020208030605</t>
  </si>
  <si>
    <t>SERVICIOS DE PUBLICIDAD Y EL SUMINISTRO DE ESPACIO O TIEMPO PUBLICITARIOS</t>
  </si>
  <si>
    <t>OTROS SERVICIOS PROFESIONALES Y TÉCNICOS N.C.P.</t>
  </si>
  <si>
    <t>0202020804</t>
  </si>
  <si>
    <t>SERVICIOS DE TELECOMUNICACIONES, TRANSMISIÓN Y SUMINISTRO DE INFORMACIÓN</t>
  </si>
  <si>
    <t>02020208040105</t>
  </si>
  <si>
    <t>SERVICIOS DE TELEFONÍA Y OTRAS TELECOMUNICACIONES</t>
  </si>
  <si>
    <t>02020208040205</t>
  </si>
  <si>
    <t>SERVICIOS DE TELECOMUNICACIONES A TRAVÉS DE INTERNET</t>
  </si>
  <si>
    <t>0202020805</t>
  </si>
  <si>
    <t>SERVICIOS DE SOPORTE</t>
  </si>
  <si>
    <t>02020208050205</t>
  </si>
  <si>
    <t>SERVICIOS DE INVESTIGACIÓN Y SEGURIDAD</t>
  </si>
  <si>
    <t>02020208050305</t>
  </si>
  <si>
    <t>SERVICIOS DE LIMPIEZA (FUMIGACION)</t>
  </si>
  <si>
    <t>SERVICIOS DE LIMPIEZA (ASEO INTEGRAL)</t>
  </si>
  <si>
    <t>020202080509</t>
  </si>
  <si>
    <t>OTROS SERVICIOS AUXILIARES</t>
  </si>
  <si>
    <t>0202020805090505</t>
  </si>
  <si>
    <t>SERVICIOS AUXILIARES ESPECIALIZADOS DE OFICINA</t>
  </si>
  <si>
    <t>0202020805090605</t>
  </si>
  <si>
    <t>SERVICIOS DE ORGANIZACIÓN Y ASISTENCIA DE CONVENCIONES Y FERIAS</t>
  </si>
  <si>
    <t>0202020805090705</t>
  </si>
  <si>
    <t>SERVICIOS DE MANTENIMIENTO Y CUIDADO DEL PAISAJE</t>
  </si>
  <si>
    <t>0202020806</t>
  </si>
  <si>
    <t>SERVICIOS DE APOYO A LA AGRICULTURA, LA CAZA, LA SILVICULTURA, LA PESCA, LA MINERÍA Y LOS SERVICIOS PÚBLICOS</t>
  </si>
  <si>
    <t>02020208060105</t>
  </si>
  <si>
    <t xml:space="preserve">SERVICIOS DE APOYO A LA AGRICULTURA, LA CAZA, LA SILVICULTURA Y LA PESCA </t>
  </si>
  <si>
    <t>0202020807</t>
  </si>
  <si>
    <t>SERVICIOS DE MANTENIMIENTO, REPARACIÓN E INSTALACIÓN (EXCEPTO SERVICIOS DE CONSTRUCCIÓN)</t>
  </si>
  <si>
    <t>020202080701</t>
  </si>
  <si>
    <t>SERVICIOS DE MANTENIMIENTO Y REPARACIÓN DE PRODUCTOS METÁLICOS ELABORADOS, MAQUINARIA Y EQUIPO</t>
  </si>
  <si>
    <t>0202020807010105</t>
  </si>
  <si>
    <t>SERVICIOS DE MANTENIMIENTO Y REPARACIÓN DE PRODUCTOS METÁLICOS ELABORADOS, EXCEPTO MAQUINARIA Y EQUIPO</t>
  </si>
  <si>
    <t>0202020807010205</t>
  </si>
  <si>
    <t>SERVICIOS DE MANTENIMIENTO Y REPARACIÓN DE MAQUINARIA DE OFICINA Y CONTABILIDAD</t>
  </si>
  <si>
    <t>0202020807010405</t>
  </si>
  <si>
    <t>SERVICIOS DE MANTENIMIENTO Y REPARACIÓN DE MAQUINARIA Y EQUIPO DE TRANSPORTE</t>
  </si>
  <si>
    <t>0202020807010505</t>
  </si>
  <si>
    <t>SERVICIOS DE MANTENIMIENTO Y REPARACIÓN DE OTRA MAQUINARIA Y OTRO EQUIPO</t>
  </si>
  <si>
    <t>020202080703</t>
  </si>
  <si>
    <t>SERVICIOS DE INSTALACIÓN (DISTINTOS DE LOS SERVICIOS DE CONSTRUCCIÓN)</t>
  </si>
  <si>
    <t>0202020807030905</t>
  </si>
  <si>
    <t>SERVICIOS DE INSTALACIÓN DE OTROS BIENES N.C.P.</t>
  </si>
  <si>
    <t>0202020809</t>
  </si>
  <si>
    <t xml:space="preserve">OTROS SERVICIOS DE FABRICACIÓN; SERVICIOS DE EDICIÓN, IMPRESIÓN Y REPRODUCCIÓN; SERVICIOS DE RECUPERACIÓN DE MATERIALES </t>
  </si>
  <si>
    <t>02020208090105</t>
  </si>
  <si>
    <t xml:space="preserve">SERVICIOS DE EDICIÓN, IMPRESIÓN Y REPRODUCCIÓN </t>
  </si>
  <si>
    <t>02020209</t>
  </si>
  <si>
    <t>SERVICIOS PARA LA COMUNIDAD, SOCIALES Y PERSONALES</t>
  </si>
  <si>
    <t>0202020903</t>
  </si>
  <si>
    <t>SERVICIOS PARA EL CUIDADO DE LA SALUD HUMANA Y SERVICIOS SOCIALES</t>
  </si>
  <si>
    <t>02020209030105</t>
  </si>
  <si>
    <t>SERVICIOS DE SALUD HUMANA</t>
  </si>
  <si>
    <t>0202020904</t>
  </si>
  <si>
    <t>SERVICIOS DE ALCANTARILLADO, RECOLECCIÓN, TRATAMIENTO Y DISPOSICIÓN DE DESECHOS Y OTROS SERVICIOS DE SANEAMIENTO AMBIENTAL</t>
  </si>
  <si>
    <t>02020209040205</t>
  </si>
  <si>
    <t>SERVICIOS DE RECOLECCIÓN DE DESECHOS</t>
  </si>
  <si>
    <t>0202020906</t>
  </si>
  <si>
    <t>SERVICIOS DE ESPARCIMIENTO, CULTURALESY DEPORTIVOS</t>
  </si>
  <si>
    <t>02020209060905</t>
  </si>
  <si>
    <t>OTROS SERVICIOS DE ESPARCIMIENTO Y DIVERSIÓN</t>
  </si>
  <si>
    <t>0202020907</t>
  </si>
  <si>
    <t>OTROS SERVICIOS</t>
  </si>
  <si>
    <t>02020209070105</t>
  </si>
  <si>
    <t>SERVICIOS DE LAVADO, LIMPIEZA Y TEÑIDO</t>
  </si>
  <si>
    <t>02020001</t>
  </si>
  <si>
    <t>VIÁTICOS DE LOS FUNCIONARIOS EN COMISIÓN</t>
  </si>
  <si>
    <t>020200010105</t>
  </si>
  <si>
    <t>05</t>
  </si>
  <si>
    <t>0501</t>
  </si>
  <si>
    <t>050101</t>
  </si>
  <si>
    <t>05010100010105</t>
  </si>
  <si>
    <t>05010103030305</t>
  </si>
  <si>
    <t>05010103040605</t>
  </si>
  <si>
    <t>05010103050105</t>
  </si>
  <si>
    <t>05010103060305</t>
  </si>
  <si>
    <t>05010103070405</t>
  </si>
  <si>
    <t>05010104020905</t>
  </si>
  <si>
    <t>05010104030205</t>
  </si>
  <si>
    <t>05010104090105</t>
  </si>
  <si>
    <t>05010206050105</t>
  </si>
  <si>
    <t>050102</t>
  </si>
  <si>
    <t>05010208060105</t>
  </si>
  <si>
    <t>0501020807010405</t>
  </si>
  <si>
    <t>0501020807010505</t>
  </si>
  <si>
    <t>GASTOS DE COMERCIALIZACIÓN Y PRODUCCIÓN</t>
  </si>
  <si>
    <t>ABONOS Y PLAGUICIDAS</t>
  </si>
  <si>
    <t>YESO, CAL Y CEMENTO</t>
  </si>
  <si>
    <t>INVERSION</t>
  </si>
  <si>
    <t>SERVICIO DE APOYO AL TRANSPORTE AEREO</t>
  </si>
  <si>
    <t>02020206040205</t>
  </si>
  <si>
    <t>SERVICIOD E SEGUROS SOCIALES DE SALUD Y RIESGOS LABORALES</t>
  </si>
  <si>
    <t>0202020701030305</t>
  </si>
  <si>
    <t>0202020701030406</t>
  </si>
  <si>
    <t>SERVICIO DE SEGUROS DE SALUD Y DE ACCIDENTES</t>
  </si>
  <si>
    <t>SERVICIO DE SEGURO DE VEHICULOS AUTOMOTORES</t>
  </si>
  <si>
    <t>020202070103050405</t>
  </si>
  <si>
    <t>020202070103050105</t>
  </si>
  <si>
    <t xml:space="preserve">SERVICIO DE SEGURO CONTRA INCENDIO, TERREMOTO </t>
  </si>
  <si>
    <t>020202070103050505</t>
  </si>
  <si>
    <t>SERVICIO DE SEGUROS GENERALES DE RESPONSABILIDAD</t>
  </si>
  <si>
    <t>020202070103050705</t>
  </si>
  <si>
    <t>SERVICIO DE SEGUROS OBLIGATORIO DE ACCIDENTES DE TRANSITO</t>
  </si>
  <si>
    <t>020202070103050905</t>
  </si>
  <si>
    <t xml:space="preserve">OTROS SERVICIO DE SEGUROS DISTINTOS DE LOS SEGUROS </t>
  </si>
  <si>
    <t>02020207010050905</t>
  </si>
  <si>
    <t>0202020702010105</t>
  </si>
  <si>
    <t>SERVICIO DE ALQUILER O ARRENDAMIENTO</t>
  </si>
  <si>
    <t>0202020701010105</t>
  </si>
  <si>
    <t>SERVICIOS FINANCIEROS, EXCEPTO DE LA BANCA DE INVERSION</t>
  </si>
  <si>
    <t>0202020802</t>
  </si>
  <si>
    <t>02020208020105</t>
  </si>
  <si>
    <t>SERVICIOS JURIDICOS Y CONTABLES</t>
  </si>
  <si>
    <t xml:space="preserve">SERVICIOS JURIDICOS </t>
  </si>
  <si>
    <t>SERVICIOS DE CONTABILIDAD, AUDITORIA Y TENEDURIA DE LIBROS</t>
  </si>
  <si>
    <t>02020208020205</t>
  </si>
  <si>
    <t>0202020803010905</t>
  </si>
  <si>
    <t>OTROS SERVICIOS DE GESTION, EXCEPTO LOS SERVICIOS</t>
  </si>
  <si>
    <t>02020208030905</t>
  </si>
  <si>
    <t>02020208040405</t>
  </si>
  <si>
    <t>SERVICIO DE AGENCIA DE NOTICIAS</t>
  </si>
  <si>
    <t>02020208040505</t>
  </si>
  <si>
    <t>SERVICIOS DE BILIOTECA Y ARCHIVOS</t>
  </si>
  <si>
    <t>0202020805090405</t>
  </si>
  <si>
    <t>SERVICIOS ADMINISTRATIVOS COMBINADOS DE OFICINA</t>
  </si>
  <si>
    <t>0202020807010305</t>
  </si>
  <si>
    <t>SERVICIO DE MANTENIMIENTO Y REPARCION DE COMPUTADORES</t>
  </si>
  <si>
    <t>0202020901</t>
  </si>
  <si>
    <t>SERVICIO DE ADMINISTRACION PUBLICA</t>
  </si>
  <si>
    <t>02020209010105</t>
  </si>
  <si>
    <t>0202020902</t>
  </si>
  <si>
    <t>SERVICIOS DE EDUCACION</t>
  </si>
  <si>
    <t>02020209020505</t>
  </si>
  <si>
    <t>02020209020905</t>
  </si>
  <si>
    <t>OTROS TIPOS DE EDUCACION Y SERVICIOS DE APOYO A LA EDUCACION</t>
  </si>
  <si>
    <t>02020211</t>
  </si>
  <si>
    <t>SERVICIOS PRESTADOS POR ESTUDIANTES</t>
  </si>
  <si>
    <t>02020211010505</t>
  </si>
  <si>
    <t>REPRESENTANTE LEGAL: _NIDIA GUZMAN DURAN______</t>
  </si>
  <si>
    <t>MINERALES, ELECTRICIDAD, GAS Y AGUA</t>
  </si>
  <si>
    <t>PIEDRA, ARENA, ARCILLA</t>
  </si>
  <si>
    <t>02020101050505</t>
  </si>
  <si>
    <t>PRODUCTOS DE MOLINERIA, ALMIDONES Y PRODUCTOS DERIVADOS DEL ALMIDÓN, OTROS PRODUCTOS</t>
  </si>
  <si>
    <t>02020102030505</t>
  </si>
  <si>
    <t>AZUCAR</t>
  </si>
  <si>
    <t>02020102030805</t>
  </si>
  <si>
    <t>PRODUCTOS DE CAFÉ</t>
  </si>
  <si>
    <t>02020102030905</t>
  </si>
  <si>
    <t>OTROS PRODUCTOS ALIMENTICIOS N.C.P.</t>
  </si>
  <si>
    <t>0202010301</t>
  </si>
  <si>
    <t>02020103010505</t>
  </si>
  <si>
    <t>PRODUCTOS DE MADERA, CORCHO, CESTERIA  Y ESPASTERIA</t>
  </si>
  <si>
    <t>VASELINA, CERA DE PARAFINA, CERA DE PETROLEO</t>
  </si>
  <si>
    <t>02020103030505</t>
  </si>
  <si>
    <t>02020103040605</t>
  </si>
  <si>
    <t>02020103050405</t>
  </si>
  <si>
    <t>PRODUCTOS QUIMICOS N.C.P.</t>
  </si>
  <si>
    <t>02020103060105</t>
  </si>
  <si>
    <t>LLANTAS DE CAUCHO Y NEUMATICOS</t>
  </si>
  <si>
    <t>02020103060205</t>
  </si>
  <si>
    <t>OTROS PRODUCTOS DE CAUCHO</t>
  </si>
  <si>
    <t>02020103060905</t>
  </si>
  <si>
    <t>OTROS PRODUCTOS PLASTICOS</t>
  </si>
  <si>
    <t>02020103070205</t>
  </si>
  <si>
    <t>ARTICULOS DE CERAMICA NO ESTRUCTURAL</t>
  </si>
  <si>
    <t>02020103070305</t>
  </si>
  <si>
    <t>PRODUCTOS REFRACTARIOS</t>
  </si>
  <si>
    <t>02020103070505</t>
  </si>
  <si>
    <t>ARTICULOS DE CONCRETO, CEMENTO Y YESO</t>
  </si>
  <si>
    <t>02020103070905</t>
  </si>
  <si>
    <t>OTROS PRODUCTOS MINERALES NO METALICOS N.C.P.</t>
  </si>
  <si>
    <t>0202010308010205</t>
  </si>
  <si>
    <t>MUEBLES, DE TIPO UTILIZADO EN OFICINAS</t>
  </si>
  <si>
    <t>02020104020505</t>
  </si>
  <si>
    <t>PRODUCTOS METALICOS ELABORADOS</t>
  </si>
  <si>
    <t>0202010404</t>
  </si>
  <si>
    <t>MAQUINARIA PARA USOS ESPECIALES</t>
  </si>
  <si>
    <t>02020104040205</t>
  </si>
  <si>
    <t>MAQUINAS, HERRAMIENTAS Y SUS PARTES PIEZAS Y ACCESORIOS</t>
  </si>
  <si>
    <t>02020104050105</t>
  </si>
  <si>
    <t>MAQUINARIA DE INFORMATICA Y SUS PARTES PIEZAS Y ACCESORIOS</t>
  </si>
  <si>
    <t>02020104060405</t>
  </si>
  <si>
    <t>ACUMULADORES, PILAS Y BATERIAS PRIMARIAS</t>
  </si>
  <si>
    <t>02020104070205</t>
  </si>
  <si>
    <t>APARATOS TRANSMISORES DE TELEVISION</t>
  </si>
  <si>
    <t>0202010408</t>
  </si>
  <si>
    <t>APARATOS MEDICOS, INSTRUMENTOS OPTICOS Y DE PRECISION</t>
  </si>
  <si>
    <t>INSTRUMENTOS Y APARATOS DE MEDICION</t>
  </si>
  <si>
    <t>02020104080205</t>
  </si>
  <si>
    <t>020202050406</t>
  </si>
  <si>
    <t>SERVICIOS DE INSTALACION</t>
  </si>
  <si>
    <t>02020205040605</t>
  </si>
  <si>
    <t>0202020807020905</t>
  </si>
  <si>
    <t xml:space="preserve">SERVICIOS DE MANTENIMIENTOS Y REPARACIONES </t>
  </si>
  <si>
    <t>SERVICIOS DE DESCONTAMINACION</t>
  </si>
  <si>
    <t>02020209040405</t>
  </si>
  <si>
    <t>02020209060105</t>
  </si>
  <si>
    <t>02020209060305</t>
  </si>
  <si>
    <t>SERVICIOS AUDIOVISUALES</t>
  </si>
  <si>
    <t>SERVICIOS RELACIONADOS CON ACTORES</t>
  </si>
  <si>
    <t>0201010406</t>
  </si>
  <si>
    <t>02010104060105</t>
  </si>
  <si>
    <t>MOTORES, GENERADORES Y TRANSFORMADORES ELECTRICOS</t>
  </si>
  <si>
    <t>02020103020705</t>
  </si>
  <si>
    <t xml:space="preserve">LIBROS DE REGISTROS, LIBROS DE CONTABILIDAD </t>
  </si>
  <si>
    <t>02020104010505</t>
  </si>
  <si>
    <t>METALES BASICOS</t>
  </si>
  <si>
    <t>02020104060105</t>
  </si>
  <si>
    <t>02020104060205</t>
  </si>
  <si>
    <t>02020104060305</t>
  </si>
  <si>
    <t>02020104060905</t>
  </si>
  <si>
    <t>APARATOS DE CONTROL ELECTRICO</t>
  </si>
  <si>
    <t>HILOS Y CALBES AISLADOS; CABLE DE FIBRA OPTICA</t>
  </si>
  <si>
    <t>OTRO EQUIPO ELECTRICO Y SUS PARTES PIEZAS</t>
  </si>
  <si>
    <t>02010104030505</t>
  </si>
  <si>
    <t>EQUIPO DE ELEVACION Y MANIPULACION Y SUS PARTES Y PIEZAS</t>
  </si>
  <si>
    <t>02020103020137</t>
  </si>
  <si>
    <t>PASTA DE PAPEL, PAPEL Y CARTÓN R. NAC</t>
  </si>
  <si>
    <t>02020103040105</t>
  </si>
  <si>
    <t>QUIMICOS ORGANICOS BASICOS</t>
  </si>
  <si>
    <t>02020103040137</t>
  </si>
  <si>
    <t>QUIMICOS ORGANICOS BASICOS R. NAC</t>
  </si>
  <si>
    <t>JABÓN, PREPARADOS PARA LIMPIEZA, PERFUMES Y PREPARADOS DE TOCADOR (ELEMENTOS DE ASEO) R. NAC</t>
  </si>
  <si>
    <t>02020103050337</t>
  </si>
  <si>
    <t>OTROS PRODUCTOS PLASTICOS R. NAC</t>
  </si>
  <si>
    <t>02020103060937</t>
  </si>
  <si>
    <t>02020104030505</t>
  </si>
  <si>
    <t>02020104040905</t>
  </si>
  <si>
    <t>OTRAS MAQUINAS PARA USOS ESPECIALES</t>
  </si>
  <si>
    <t>02020104080337</t>
  </si>
  <si>
    <t>INSTRUMENTOS OPTICOS Y EQUIPO FOTOGRAFICO</t>
  </si>
  <si>
    <t>02020206090101</t>
  </si>
  <si>
    <t>SERVICIOS JURIDICOS  R. NAC</t>
  </si>
  <si>
    <t>02020208020137</t>
  </si>
  <si>
    <t>02020208020201</t>
  </si>
  <si>
    <t>0202020805090401</t>
  </si>
  <si>
    <t>02020209020901</t>
  </si>
  <si>
    <t>PERIODO:____JULIO DE 2022____</t>
  </si>
  <si>
    <t>02020103060405</t>
  </si>
  <si>
    <t>PRODUCTOS DE EMPAQUE Y ANVASAD, DE PLASTICO</t>
  </si>
  <si>
    <t>02020104040105</t>
  </si>
  <si>
    <t>MAQUINARIA AGROPECUARIA O SILVICOLA</t>
  </si>
  <si>
    <t>02020104040805</t>
  </si>
  <si>
    <t>APARATOS DE USO DOMESTICO</t>
  </si>
  <si>
    <t>02020206030102</t>
  </si>
  <si>
    <t>0202020701050901</t>
  </si>
  <si>
    <t>OTROS SERVICIOS AUXILIARES A LOS SERVICIOS FINANCIEROS</t>
  </si>
  <si>
    <t>0202020701050902</t>
  </si>
  <si>
    <t>02020208030305</t>
  </si>
  <si>
    <t>SERVICIO DE INGENIERIA</t>
  </si>
  <si>
    <t>02020208040401</t>
  </si>
  <si>
    <t>0202020805090402</t>
  </si>
  <si>
    <t>0202020807010301</t>
  </si>
  <si>
    <t>0202020807010302</t>
  </si>
  <si>
    <t>02020208020101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</si>
</sst>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 &quot;#,##0"/>
  </numFmts>
  <fonts count="19" x14ac:knownFonts="1">
    <font>
      <sz val="10"/>
      <color rgb="FF000000"/>
      <name val="Arial"/>
    </font>
    <font>
      <sz val="11"/>
      <color theme="1"/>
      <name val="Arial"/>
    </font>
    <font>
      <b/>
      <sz val="12"/>
      <color theme="0"/>
      <name val="Arial"/>
    </font>
    <font>
      <sz val="10"/>
      <name val="Arial"/>
    </font>
    <font>
      <sz val="10"/>
      <color theme="1"/>
      <name val="Arial"/>
    </font>
    <font>
      <b/>
      <sz val="12"/>
      <color theme="1"/>
      <name val="Arial"/>
    </font>
    <font>
      <b/>
      <sz val="11"/>
      <color theme="0"/>
      <name val="Arial"/>
    </font>
    <font>
      <b/>
      <sz val="11"/>
      <color theme="1"/>
      <name val="Arial"/>
    </font>
    <font>
      <b/>
      <sz val="10"/>
      <color theme="1"/>
      <name val="Arial"/>
    </font>
    <font>
      <b/>
      <sz val="10"/>
      <color theme="0"/>
      <name val="Arial"/>
    </font>
    <font>
      <b/>
      <sz val="8"/>
      <color theme="0"/>
      <name val="Arial"/>
    </font>
    <font>
      <sz val="8"/>
      <color theme="1"/>
      <name val="Arial"/>
    </font>
    <font>
      <b/>
      <sz val="9"/>
      <color theme="0"/>
      <name val="Arial"/>
      <family val="2"/>
    </font>
    <font>
      <sz val="10"/>
      <color rgb="FF000000"/>
      <name val="Arial"/>
    </font>
    <font>
      <sz val="9"/>
      <color theme="1"/>
      <name val="Calibri"/>
      <family val="2"/>
      <scheme val="major"/>
    </font>
    <font>
      <b/>
      <sz val="9"/>
      <color theme="1"/>
      <name val="Calibri"/>
      <family val="2"/>
      <scheme val="major"/>
    </font>
    <font>
      <b/>
      <sz val="10"/>
      <color theme="1"/>
      <name val="Calibri"/>
      <family val="2"/>
      <scheme val="major"/>
    </font>
    <font>
      <sz val="10"/>
      <color theme="1"/>
      <name val="Calibri"/>
      <family val="2"/>
      <scheme val="major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0142B"/>
        <bgColor rgb="FF993366"/>
      </patternFill>
    </fill>
    <fill>
      <patternFill patternType="solid">
        <fgColor rgb="FFB0142B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B0142B"/>
      </left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 style="thin">
        <color rgb="FFB0142B"/>
      </bottom>
      <diagonal/>
    </border>
    <border>
      <left/>
      <right style="thin">
        <color rgb="FFB0142B"/>
      </right>
      <top style="thin">
        <color rgb="FFB0142B"/>
      </top>
      <bottom style="thin">
        <color rgb="FFB0142B"/>
      </bottom>
      <diagonal/>
    </border>
    <border>
      <left style="thin">
        <color rgb="FFB0142B"/>
      </left>
      <right/>
      <top style="thin">
        <color rgb="FFB0142B"/>
      </top>
      <bottom/>
      <diagonal/>
    </border>
    <border>
      <left/>
      <right style="thin">
        <color rgb="FFB0142B"/>
      </right>
      <top style="thin">
        <color rgb="FFB0142B"/>
      </top>
      <bottom/>
      <diagonal/>
    </border>
    <border>
      <left style="thin">
        <color rgb="FFB0142B"/>
      </left>
      <right/>
      <top/>
      <bottom/>
      <diagonal/>
    </border>
    <border>
      <left/>
      <right style="thin">
        <color rgb="FFB0142B"/>
      </right>
      <top/>
      <bottom/>
      <diagonal/>
    </border>
    <border>
      <left style="thin">
        <color rgb="FFB0142B"/>
      </left>
      <right/>
      <top/>
      <bottom style="thin">
        <color rgb="FFB0142B"/>
      </bottom>
      <diagonal/>
    </border>
    <border>
      <left/>
      <right style="thin">
        <color rgb="FFB0142B"/>
      </right>
      <top/>
      <bottom style="thin">
        <color rgb="FFB0142B"/>
      </bottom>
      <diagonal/>
    </border>
  </borders>
  <cellStyleXfs count="2">
    <xf numFmtId="0" fontId="0" fillId="0" borderId="0"/>
    <xf numFmtId="9" fontId="13" fillId="0" borderId="0" applyFont="0" applyFill="0" applyBorder="0" applyAlignment="0" applyProtection="0"/>
  </cellStyleXfs>
  <cellXfs count="68">
    <xf numFmtId="0" fontId="0" fillId="0" borderId="0" xfId="0" applyFont="1" applyAlignment="1"/>
    <xf numFmtId="0" fontId="4" fillId="0" borderId="0" xfId="0" applyFont="1" applyAlignment="1"/>
    <xf numFmtId="0" fontId="4" fillId="0" borderId="2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/>
    </xf>
    <xf numFmtId="3" fontId="4" fillId="0" borderId="0" xfId="0" applyNumberFormat="1" applyFont="1" applyAlignment="1">
      <alignment horizontal="left"/>
    </xf>
    <xf numFmtId="0" fontId="4" fillId="0" borderId="2" xfId="0" applyFont="1" applyBorder="1" applyAlignment="1"/>
    <xf numFmtId="0" fontId="8" fillId="0" borderId="0" xfId="0" applyFont="1" applyAlignment="1"/>
    <xf numFmtId="0" fontId="8" fillId="0" borderId="1" xfId="0" applyFont="1" applyBorder="1" applyAlignment="1"/>
    <xf numFmtId="3" fontId="4" fillId="0" borderId="0" xfId="0" applyNumberFormat="1" applyFont="1" applyAlignment="1"/>
    <xf numFmtId="0" fontId="4" fillId="0" borderId="0" xfId="0" applyFont="1" applyBorder="1" applyAlignment="1"/>
    <xf numFmtId="0" fontId="11" fillId="0" borderId="0" xfId="0" applyFont="1" applyBorder="1" applyAlignment="1"/>
    <xf numFmtId="0" fontId="0" fillId="0" borderId="0" xfId="0" applyFont="1" applyBorder="1" applyAlignment="1"/>
    <xf numFmtId="0" fontId="4" fillId="0" borderId="0" xfId="0" applyFont="1" applyBorder="1" applyAlignment="1">
      <alignment wrapText="1"/>
    </xf>
    <xf numFmtId="0" fontId="6" fillId="2" borderId="3" xfId="0" applyFont="1" applyFill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9" fontId="0" fillId="0" borderId="0" xfId="1" applyFont="1" applyAlignment="1"/>
    <xf numFmtId="0" fontId="14" fillId="0" borderId="3" xfId="0" applyFont="1" applyBorder="1" applyAlignment="1">
      <alignment horizontal="left"/>
    </xf>
    <xf numFmtId="164" fontId="15" fillId="0" borderId="3" xfId="0" applyNumberFormat="1" applyFont="1" applyBorder="1" applyAlignment="1"/>
    <xf numFmtId="164" fontId="14" fillId="0" borderId="4" xfId="0" applyNumberFormat="1" applyFont="1" applyBorder="1" applyAlignment="1"/>
    <xf numFmtId="10" fontId="15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164" fontId="14" fillId="0" borderId="3" xfId="0" applyNumberFormat="1" applyFont="1" applyBorder="1" applyAlignment="1"/>
    <xf numFmtId="10" fontId="14" fillId="0" borderId="3" xfId="0" applyNumberFormat="1" applyFont="1" applyBorder="1" applyAlignment="1">
      <alignment horizontal="center"/>
    </xf>
    <xf numFmtId="0" fontId="15" fillId="0" borderId="3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5" xfId="0" applyFont="1" applyBorder="1" applyAlignment="1"/>
    <xf numFmtId="164" fontId="15" fillId="0" borderId="4" xfId="0" applyNumberFormat="1" applyFont="1" applyBorder="1" applyAlignment="1"/>
    <xf numFmtId="49" fontId="14" fillId="0" borderId="3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16" fillId="0" borderId="3" xfId="0" applyFont="1" applyBorder="1" applyAlignment="1">
      <alignment horizontal="left"/>
    </xf>
    <xf numFmtId="0" fontId="16" fillId="0" borderId="4" xfId="0" applyFont="1" applyBorder="1" applyAlignment="1">
      <alignment horizontal="left"/>
    </xf>
    <xf numFmtId="0" fontId="16" fillId="0" borderId="5" xfId="0" applyFont="1" applyBorder="1" applyAlignment="1"/>
    <xf numFmtId="164" fontId="16" fillId="0" borderId="3" xfId="0" applyNumberFormat="1" applyFont="1" applyBorder="1" applyAlignment="1"/>
    <xf numFmtId="10" fontId="16" fillId="0" borderId="3" xfId="0" applyNumberFormat="1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3" xfId="0" applyFont="1" applyBorder="1" applyAlignment="1">
      <alignment horizontal="center"/>
    </xf>
    <xf numFmtId="164" fontId="17" fillId="0" borderId="3" xfId="0" applyNumberFormat="1" applyFont="1" applyBorder="1" applyAlignment="1"/>
    <xf numFmtId="10" fontId="17" fillId="0" borderId="3" xfId="0" applyNumberFormat="1" applyFont="1" applyBorder="1" applyAlignment="1">
      <alignment horizontal="center"/>
    </xf>
    <xf numFmtId="164" fontId="16" fillId="0" borderId="4" xfId="0" applyNumberFormat="1" applyFont="1" applyBorder="1" applyAlignment="1"/>
    <xf numFmtId="164" fontId="17" fillId="0" borderId="4" xfId="0" applyNumberFormat="1" applyFont="1" applyBorder="1" applyAlignment="1"/>
    <xf numFmtId="49" fontId="17" fillId="0" borderId="3" xfId="0" applyNumberFormat="1" applyFont="1" applyBorder="1" applyAlignment="1">
      <alignment horizontal="left"/>
    </xf>
    <xf numFmtId="49" fontId="16" fillId="0" borderId="3" xfId="0" applyNumberFormat="1" applyFont="1" applyBorder="1" applyAlignment="1">
      <alignment horizontal="left"/>
    </xf>
    <xf numFmtId="3" fontId="18" fillId="0" borderId="0" xfId="0" applyNumberFormat="1" applyFont="1" applyAlignment="1"/>
    <xf numFmtId="164" fontId="0" fillId="0" borderId="0" xfId="0" applyNumberFormat="1" applyFont="1" applyAlignment="1"/>
    <xf numFmtId="164" fontId="17" fillId="0" borderId="3" xfId="0" applyNumberFormat="1" applyFont="1" applyFill="1" applyBorder="1" applyAlignment="1"/>
    <xf numFmtId="0" fontId="9" fillId="2" borderId="3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1" fillId="0" borderId="3" xfId="0" applyFont="1" applyBorder="1" applyAlignment="1">
      <alignment horizontal="center" vertical="center"/>
    </xf>
    <xf numFmtId="0" fontId="3" fillId="0" borderId="3" xfId="0" applyFont="1" applyBorder="1"/>
    <xf numFmtId="0" fontId="2" fillId="2" borderId="3" xfId="0" applyFont="1" applyFill="1" applyBorder="1" applyAlignment="1">
      <alignment horizontal="center" vertical="center"/>
    </xf>
    <xf numFmtId="0" fontId="3" fillId="3" borderId="3" xfId="0" applyFont="1" applyFill="1" applyBorder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3" fillId="2" borderId="3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B0142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360045</xdr:colOff>
      <xdr:row>0</xdr:row>
      <xdr:rowOff>17146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850505" y="1714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45426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152400</xdr:colOff>
      <xdr:row>0</xdr:row>
      <xdr:rowOff>0</xdr:rowOff>
    </xdr:from>
    <xdr:ext cx="638175" cy="647700"/>
    <xdr:pic>
      <xdr:nvPicPr>
        <xdr:cNvPr id="2" name="image2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52400" y="0"/>
          <a:ext cx="638175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8</xdr:col>
      <xdr:colOff>24765</xdr:colOff>
      <xdr:row>0</xdr:row>
      <xdr:rowOff>24766</xdr:rowOff>
    </xdr:from>
    <xdr:ext cx="1552575" cy="590550"/>
    <xdr:pic>
      <xdr:nvPicPr>
        <xdr:cNvPr id="3" name="image1.png" title="Imagen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515225" y="24766"/>
          <a:ext cx="1552575" cy="5905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65"/>
  <sheetViews>
    <sheetView workbookViewId="0">
      <selection activeCell="F12" sqref="F12:F27"/>
    </sheetView>
  </sheetViews>
  <sheetFormatPr baseColWidth="10" defaultColWidth="14.453125" defaultRowHeight="15" customHeight="1" x14ac:dyDescent="0.25"/>
  <cols>
    <col min="1" max="1" width="18.08984375" customWidth="1"/>
    <col min="2" max="2" width="16.453125" customWidth="1"/>
    <col min="3" max="3" width="19.453125" customWidth="1"/>
    <col min="4" max="4" width="13.36328125" customWidth="1"/>
    <col min="5" max="5" width="14.90625" customWidth="1"/>
    <col min="6" max="6" width="13.54296875" customWidth="1"/>
    <col min="7" max="7" width="13.453125" customWidth="1"/>
    <col min="8" max="8" width="10.453125" hidden="1" customWidth="1"/>
    <col min="9" max="9" width="18.6328125" customWidth="1"/>
    <col min="10" max="10" width="13.6328125" customWidth="1"/>
    <col min="11" max="26" width="10" customWidth="1"/>
  </cols>
  <sheetData>
    <row r="1" spans="1:26" ht="15.75" customHeight="1" x14ac:dyDescent="0.25">
      <c r="A1" s="55"/>
      <c r="B1" s="57" t="s">
        <v>0</v>
      </c>
      <c r="C1" s="58"/>
      <c r="D1" s="58"/>
      <c r="E1" s="58"/>
      <c r="F1" s="58"/>
      <c r="G1" s="58"/>
      <c r="I1" s="59"/>
      <c r="J1" s="6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6"/>
      <c r="B2" s="57" t="s">
        <v>1</v>
      </c>
      <c r="C2" s="58"/>
      <c r="D2" s="58"/>
      <c r="E2" s="58"/>
      <c r="F2" s="58"/>
      <c r="G2" s="58"/>
      <c r="I2" s="61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6"/>
      <c r="B3" s="65" t="s">
        <v>2</v>
      </c>
      <c r="C3" s="56"/>
      <c r="D3" s="56"/>
      <c r="E3" s="56"/>
      <c r="F3" s="56"/>
      <c r="G3" s="56"/>
      <c r="I3" s="63"/>
      <c r="J3" s="6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6" t="s">
        <v>6</v>
      </c>
      <c r="F4" s="67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9</v>
      </c>
      <c r="C6" s="4"/>
      <c r="D6" s="4"/>
      <c r="E6" s="4"/>
      <c r="F6" s="3" t="s">
        <v>10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4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0" t="s">
        <v>11</v>
      </c>
      <c r="B8" s="51" t="s">
        <v>12</v>
      </c>
      <c r="C8" s="51"/>
      <c r="D8" s="17" t="s">
        <v>13</v>
      </c>
      <c r="E8" s="17" t="s">
        <v>13</v>
      </c>
      <c r="F8" s="17" t="s">
        <v>14</v>
      </c>
      <c r="G8" s="52" t="s">
        <v>15</v>
      </c>
      <c r="H8" s="52"/>
      <c r="I8" s="17" t="s">
        <v>16</v>
      </c>
      <c r="J8" s="10"/>
    </row>
    <row r="9" spans="1:26" ht="12.75" customHeight="1" x14ac:dyDescent="0.25">
      <c r="A9" s="50"/>
      <c r="B9" s="51"/>
      <c r="C9" s="51"/>
      <c r="D9" s="17" t="s">
        <v>17</v>
      </c>
      <c r="E9" s="17" t="s">
        <v>18</v>
      </c>
      <c r="F9" s="17" t="s">
        <v>19</v>
      </c>
      <c r="G9" s="52"/>
      <c r="H9" s="52"/>
      <c r="I9" s="17" t="s">
        <v>20</v>
      </c>
      <c r="J9" s="10"/>
    </row>
    <row r="10" spans="1:26" ht="25.5" customHeight="1" x14ac:dyDescent="0.3">
      <c r="A10" s="26">
        <v>2</v>
      </c>
      <c r="B10" s="28" t="s">
        <v>25</v>
      </c>
      <c r="C10" s="29"/>
      <c r="D10" s="20">
        <v>13160847446.18</v>
      </c>
      <c r="E10" s="20">
        <f>+E11+E163+E180</f>
        <v>29537150231</v>
      </c>
      <c r="F10" s="20">
        <f>+F11+F163+F180</f>
        <v>9879096213</v>
      </c>
      <c r="G10" s="20">
        <f>+E10-F10</f>
        <v>19658054018</v>
      </c>
      <c r="H10" s="29"/>
      <c r="I10" s="22">
        <f>+F10/E10</f>
        <v>0.33446341761947074</v>
      </c>
      <c r="J10" s="10"/>
      <c r="N10" s="18"/>
    </row>
    <row r="11" spans="1:26" ht="25.5" customHeight="1" x14ac:dyDescent="0.3">
      <c r="A11" s="26" t="s">
        <v>26</v>
      </c>
      <c r="B11" s="26" t="s">
        <v>27</v>
      </c>
      <c r="C11" s="27"/>
      <c r="D11" s="20">
        <v>9132210761.1800003</v>
      </c>
      <c r="E11" s="20">
        <f>+E12+E27</f>
        <v>13223410934</v>
      </c>
      <c r="F11" s="20">
        <f>+F12+F27</f>
        <v>5117436513</v>
      </c>
      <c r="G11" s="20">
        <f t="shared" ref="G11:G21" si="0">+E11-F11</f>
        <v>8105974421</v>
      </c>
      <c r="H11" s="27"/>
      <c r="I11" s="22">
        <f t="shared" ref="I11:I69" si="1">+F11/E11</f>
        <v>0.3869982214529884</v>
      </c>
      <c r="J11" s="10"/>
    </row>
    <row r="12" spans="1:26" ht="25.5" customHeight="1" x14ac:dyDescent="0.3">
      <c r="A12" s="26" t="s">
        <v>28</v>
      </c>
      <c r="B12" s="26" t="s">
        <v>29</v>
      </c>
      <c r="C12" s="27"/>
      <c r="D12" s="20">
        <v>47740500</v>
      </c>
      <c r="E12" s="20">
        <f>+E13</f>
        <v>71441500</v>
      </c>
      <c r="F12" s="20">
        <f>+F13</f>
        <v>0</v>
      </c>
      <c r="G12" s="20">
        <f t="shared" si="0"/>
        <v>71441500</v>
      </c>
      <c r="H12" s="27"/>
      <c r="I12" s="22">
        <f t="shared" si="1"/>
        <v>0</v>
      </c>
      <c r="J12" s="10"/>
    </row>
    <row r="13" spans="1:26" ht="25.5" hidden="1" customHeight="1" x14ac:dyDescent="0.3">
      <c r="A13" s="26" t="s">
        <v>30</v>
      </c>
      <c r="B13" s="26" t="s">
        <v>31</v>
      </c>
      <c r="C13" s="27"/>
      <c r="D13" s="20">
        <v>47740500</v>
      </c>
      <c r="E13" s="20">
        <f>+E14+E15+E19</f>
        <v>71441500</v>
      </c>
      <c r="F13" s="20">
        <f>+F14+F15+F19</f>
        <v>0</v>
      </c>
      <c r="G13" s="20">
        <f t="shared" si="0"/>
        <v>71441500</v>
      </c>
      <c r="H13" s="27"/>
      <c r="I13" s="22">
        <f t="shared" si="1"/>
        <v>0</v>
      </c>
      <c r="J13" s="10"/>
    </row>
    <row r="14" spans="1:26" ht="25.5" hidden="1" customHeight="1" x14ac:dyDescent="0.3">
      <c r="A14" s="19" t="s">
        <v>32</v>
      </c>
      <c r="B14" s="19" t="s">
        <v>33</v>
      </c>
      <c r="C14" s="23"/>
      <c r="D14" s="24">
        <v>0</v>
      </c>
      <c r="E14" s="24">
        <v>0</v>
      </c>
      <c r="F14" s="24">
        <v>0</v>
      </c>
      <c r="G14" s="24">
        <f t="shared" si="0"/>
        <v>0</v>
      </c>
      <c r="H14" s="23"/>
      <c r="I14" s="25">
        <v>0</v>
      </c>
      <c r="J14" s="10"/>
    </row>
    <row r="15" spans="1:26" ht="25.5" hidden="1" customHeight="1" x14ac:dyDescent="0.3">
      <c r="A15" s="26" t="s">
        <v>34</v>
      </c>
      <c r="B15" s="26" t="s">
        <v>35</v>
      </c>
      <c r="C15" s="27"/>
      <c r="D15" s="20">
        <v>10918000</v>
      </c>
      <c r="E15" s="20">
        <f>+E16</f>
        <v>10918000</v>
      </c>
      <c r="F15" s="20">
        <f>+F16</f>
        <v>0</v>
      </c>
      <c r="G15" s="20">
        <f t="shared" si="0"/>
        <v>10918000</v>
      </c>
      <c r="H15" s="20">
        <f t="shared" ref="H15" si="2">+H16</f>
        <v>0</v>
      </c>
      <c r="I15" s="22">
        <f t="shared" si="1"/>
        <v>0</v>
      </c>
      <c r="J15" s="10"/>
    </row>
    <row r="16" spans="1:26" ht="25.5" hidden="1" customHeight="1" x14ac:dyDescent="0.3">
      <c r="A16" s="26" t="s">
        <v>36</v>
      </c>
      <c r="B16" s="26" t="s">
        <v>37</v>
      </c>
      <c r="C16" s="27"/>
      <c r="D16" s="20">
        <v>10918000</v>
      </c>
      <c r="E16" s="20">
        <f>+E17</f>
        <v>10918000</v>
      </c>
      <c r="F16" s="20">
        <f>+F17</f>
        <v>0</v>
      </c>
      <c r="G16" s="20">
        <f t="shared" si="0"/>
        <v>10918000</v>
      </c>
      <c r="H16" s="27"/>
      <c r="I16" s="22">
        <f t="shared" si="1"/>
        <v>0</v>
      </c>
      <c r="J16" s="10"/>
    </row>
    <row r="17" spans="1:10" ht="25.5" hidden="1" customHeight="1" x14ac:dyDescent="0.3">
      <c r="A17" s="26" t="s">
        <v>38</v>
      </c>
      <c r="B17" s="26" t="s">
        <v>39</v>
      </c>
      <c r="C17" s="27"/>
      <c r="D17" s="20">
        <v>10918000</v>
      </c>
      <c r="E17" s="20">
        <f>+E18</f>
        <v>10918000</v>
      </c>
      <c r="F17" s="20">
        <f t="shared" ref="F17" si="3">+F18</f>
        <v>0</v>
      </c>
      <c r="G17" s="20">
        <f t="shared" si="0"/>
        <v>10918000</v>
      </c>
      <c r="H17" s="27"/>
      <c r="I17" s="22">
        <f t="shared" si="1"/>
        <v>0</v>
      </c>
      <c r="J17" s="10"/>
    </row>
    <row r="18" spans="1:10" ht="25.5" hidden="1" customHeight="1" x14ac:dyDescent="0.3">
      <c r="A18" s="19" t="s">
        <v>40</v>
      </c>
      <c r="B18" s="19" t="s">
        <v>41</v>
      </c>
      <c r="C18" s="23"/>
      <c r="D18" s="24">
        <v>10918000</v>
      </c>
      <c r="E18" s="24">
        <v>10918000</v>
      </c>
      <c r="F18" s="24"/>
      <c r="G18" s="24">
        <f t="shared" si="0"/>
        <v>10918000</v>
      </c>
      <c r="H18" s="23"/>
      <c r="I18" s="25">
        <f t="shared" si="1"/>
        <v>0</v>
      </c>
      <c r="J18" s="10"/>
    </row>
    <row r="19" spans="1:10" ht="25.5" hidden="1" customHeight="1" x14ac:dyDescent="0.3">
      <c r="A19" s="26" t="s">
        <v>42</v>
      </c>
      <c r="B19" s="26" t="s">
        <v>43</v>
      </c>
      <c r="C19" s="27"/>
      <c r="D19" s="20">
        <v>36822500</v>
      </c>
      <c r="E19" s="20">
        <f>+E20+E23+E25</f>
        <v>60523500</v>
      </c>
      <c r="F19" s="20">
        <f>+F20+F23+F25</f>
        <v>0</v>
      </c>
      <c r="G19" s="20">
        <f t="shared" si="0"/>
        <v>60523500</v>
      </c>
      <c r="H19" s="27"/>
      <c r="I19" s="22">
        <f t="shared" si="1"/>
        <v>0</v>
      </c>
      <c r="J19" s="10"/>
    </row>
    <row r="20" spans="1:10" ht="25.5" hidden="1" customHeight="1" x14ac:dyDescent="0.3">
      <c r="A20" s="26" t="s">
        <v>44</v>
      </c>
      <c r="B20" s="26" t="s">
        <v>45</v>
      </c>
      <c r="C20" s="27"/>
      <c r="D20" s="20">
        <v>10300000</v>
      </c>
      <c r="E20" s="20">
        <f>SUM(E21:E22)</f>
        <v>10300000</v>
      </c>
      <c r="F20" s="20">
        <f>SUM(F21:F22)</f>
        <v>0</v>
      </c>
      <c r="G20" s="20">
        <f t="shared" si="0"/>
        <v>10300000</v>
      </c>
      <c r="H20" s="27"/>
      <c r="I20" s="22">
        <f t="shared" si="1"/>
        <v>0</v>
      </c>
      <c r="J20" s="10"/>
    </row>
    <row r="21" spans="1:10" ht="25.5" hidden="1" customHeight="1" x14ac:dyDescent="0.3">
      <c r="A21" s="19" t="s">
        <v>46</v>
      </c>
      <c r="B21" s="19" t="s">
        <v>47</v>
      </c>
      <c r="C21" s="23"/>
      <c r="D21" s="24">
        <v>0</v>
      </c>
      <c r="E21" s="24">
        <v>0</v>
      </c>
      <c r="F21" s="24">
        <v>0</v>
      </c>
      <c r="G21" s="24">
        <f t="shared" si="0"/>
        <v>0</v>
      </c>
      <c r="H21" s="23"/>
      <c r="I21" s="25">
        <v>0</v>
      </c>
      <c r="J21" s="10"/>
    </row>
    <row r="22" spans="1:10" ht="25.5" hidden="1" customHeight="1" x14ac:dyDescent="0.3">
      <c r="A22" s="19" t="s">
        <v>48</v>
      </c>
      <c r="B22" s="19" t="s">
        <v>49</v>
      </c>
      <c r="C22" s="23"/>
      <c r="D22" s="24">
        <v>10300000</v>
      </c>
      <c r="E22" s="24">
        <v>10300000</v>
      </c>
      <c r="F22" s="24">
        <v>0</v>
      </c>
      <c r="G22" s="24">
        <v>0</v>
      </c>
      <c r="H22" s="23"/>
      <c r="I22" s="25">
        <f t="shared" si="1"/>
        <v>0</v>
      </c>
      <c r="J22" s="10"/>
    </row>
    <row r="23" spans="1:10" ht="25.5" hidden="1" customHeight="1" x14ac:dyDescent="0.3">
      <c r="A23" s="26" t="s">
        <v>50</v>
      </c>
      <c r="B23" s="26" t="s">
        <v>51</v>
      </c>
      <c r="C23" s="27"/>
      <c r="D23" s="20">
        <v>21218000</v>
      </c>
      <c r="E23" s="20">
        <f>SUM(E24:E24)</f>
        <v>44919000</v>
      </c>
      <c r="F23" s="20">
        <f>SUM(F24:F24)</f>
        <v>0</v>
      </c>
      <c r="G23" s="20">
        <f>SUM(G24:G24)</f>
        <v>0</v>
      </c>
      <c r="H23" s="27"/>
      <c r="I23" s="22">
        <f t="shared" si="1"/>
        <v>0</v>
      </c>
      <c r="J23" s="10"/>
    </row>
    <row r="24" spans="1:10" ht="25.5" hidden="1" customHeight="1" x14ac:dyDescent="0.3">
      <c r="A24" s="19" t="s">
        <v>52</v>
      </c>
      <c r="B24" s="19" t="s">
        <v>53</v>
      </c>
      <c r="C24" s="23"/>
      <c r="D24" s="24">
        <v>10609000</v>
      </c>
      <c r="E24" s="24">
        <v>44919000</v>
      </c>
      <c r="F24" s="24"/>
      <c r="G24" s="24"/>
      <c r="H24" s="23"/>
      <c r="I24" s="25">
        <f t="shared" si="1"/>
        <v>0</v>
      </c>
      <c r="J24" s="10"/>
    </row>
    <row r="25" spans="1:10" ht="25.5" hidden="1" customHeight="1" x14ac:dyDescent="0.3">
      <c r="A25" s="26" t="s">
        <v>54</v>
      </c>
      <c r="B25" s="26" t="s">
        <v>55</v>
      </c>
      <c r="C25" s="27"/>
      <c r="D25" s="20">
        <v>5304500</v>
      </c>
      <c r="E25" s="20">
        <f>+E26</f>
        <v>5304500</v>
      </c>
      <c r="F25" s="20">
        <f>+F26</f>
        <v>0</v>
      </c>
      <c r="G25" s="20">
        <f>+G26</f>
        <v>0</v>
      </c>
      <c r="H25" s="27"/>
      <c r="I25" s="22">
        <f t="shared" si="1"/>
        <v>0</v>
      </c>
      <c r="J25" s="10"/>
    </row>
    <row r="26" spans="1:10" ht="25.5" hidden="1" customHeight="1" x14ac:dyDescent="0.3">
      <c r="A26" s="19" t="s">
        <v>56</v>
      </c>
      <c r="B26" s="19" t="s">
        <v>57</v>
      </c>
      <c r="C26" s="23"/>
      <c r="D26" s="24">
        <v>5304500</v>
      </c>
      <c r="E26" s="24">
        <v>5304500</v>
      </c>
      <c r="F26" s="24"/>
      <c r="G26" s="24"/>
      <c r="H26" s="23"/>
      <c r="I26" s="25">
        <f t="shared" si="1"/>
        <v>0</v>
      </c>
      <c r="J26" s="10"/>
    </row>
    <row r="27" spans="1:10" ht="25.5" customHeight="1" x14ac:dyDescent="0.3">
      <c r="A27" s="26" t="s">
        <v>58</v>
      </c>
      <c r="B27" s="26" t="s">
        <v>59</v>
      </c>
      <c r="C27" s="27"/>
      <c r="D27" s="20">
        <v>9084470261.1800003</v>
      </c>
      <c r="E27" s="20">
        <f>+E28+E69</f>
        <v>13151969434</v>
      </c>
      <c r="F27" s="20">
        <f>+F28+F69</f>
        <v>5117436513</v>
      </c>
      <c r="G27" s="30">
        <f t="shared" ref="G27:G90" si="4">+E27-F27</f>
        <v>8034532921</v>
      </c>
      <c r="H27" s="27"/>
      <c r="I27" s="22">
        <f t="shared" si="1"/>
        <v>0.3891003958517868</v>
      </c>
      <c r="J27" s="10"/>
    </row>
    <row r="28" spans="1:10" ht="25.5" hidden="1" customHeight="1" x14ac:dyDescent="0.3">
      <c r="A28" s="26" t="s">
        <v>60</v>
      </c>
      <c r="B28" s="26" t="s">
        <v>61</v>
      </c>
      <c r="C28" s="27"/>
      <c r="D28" s="20">
        <v>598294500</v>
      </c>
      <c r="E28" s="20">
        <f>+E29+E32+E36+E55</f>
        <v>598294500</v>
      </c>
      <c r="F28" s="20">
        <f>+F29+F32+F36+F55</f>
        <v>0</v>
      </c>
      <c r="G28" s="30">
        <f t="shared" si="4"/>
        <v>598294500</v>
      </c>
      <c r="H28" s="27"/>
      <c r="I28" s="22">
        <f t="shared" si="1"/>
        <v>0</v>
      </c>
      <c r="J28" s="10"/>
    </row>
    <row r="29" spans="1:10" ht="25.5" hidden="1" customHeight="1" x14ac:dyDescent="0.3">
      <c r="A29" s="26" t="s">
        <v>62</v>
      </c>
      <c r="B29" s="26" t="s">
        <v>63</v>
      </c>
      <c r="C29" s="27"/>
      <c r="D29" s="20">
        <v>0</v>
      </c>
      <c r="E29" s="20">
        <f>+E30</f>
        <v>0</v>
      </c>
      <c r="F29" s="20">
        <f>+F30</f>
        <v>0</v>
      </c>
      <c r="G29" s="30">
        <f t="shared" si="4"/>
        <v>0</v>
      </c>
      <c r="H29" s="27"/>
      <c r="I29" s="22">
        <v>0</v>
      </c>
      <c r="J29" s="10"/>
    </row>
    <row r="30" spans="1:10" ht="25.5" hidden="1" customHeight="1" x14ac:dyDescent="0.3">
      <c r="A30" s="26" t="s">
        <v>64</v>
      </c>
      <c r="B30" s="26" t="s">
        <v>65</v>
      </c>
      <c r="C30" s="27"/>
      <c r="D30" s="20">
        <v>0</v>
      </c>
      <c r="E30" s="20">
        <f>+E31</f>
        <v>0</v>
      </c>
      <c r="F30" s="20">
        <f>+F31</f>
        <v>0</v>
      </c>
      <c r="G30" s="30">
        <f t="shared" si="4"/>
        <v>0</v>
      </c>
      <c r="H30" s="27"/>
      <c r="I30" s="22">
        <v>0</v>
      </c>
      <c r="J30" s="10"/>
    </row>
    <row r="31" spans="1:10" ht="25.5" hidden="1" customHeight="1" x14ac:dyDescent="0.3">
      <c r="A31" s="19" t="s">
        <v>66</v>
      </c>
      <c r="B31" s="19" t="s">
        <v>67</v>
      </c>
      <c r="C31" s="23"/>
      <c r="D31" s="24">
        <v>0</v>
      </c>
      <c r="E31" s="24">
        <v>0</v>
      </c>
      <c r="F31" s="24">
        <v>0</v>
      </c>
      <c r="G31" s="21">
        <f t="shared" si="4"/>
        <v>0</v>
      </c>
      <c r="H31" s="23"/>
      <c r="I31" s="25">
        <v>0</v>
      </c>
      <c r="J31" s="10"/>
    </row>
    <row r="32" spans="1:10" ht="25.5" hidden="1" customHeight="1" x14ac:dyDescent="0.3">
      <c r="A32" s="26" t="s">
        <v>68</v>
      </c>
      <c r="B32" s="26" t="s">
        <v>69</v>
      </c>
      <c r="C32" s="27"/>
      <c r="D32" s="20">
        <v>68958500</v>
      </c>
      <c r="E32" s="20">
        <f>+E33</f>
        <v>68958500</v>
      </c>
      <c r="F32" s="20">
        <f>+F33</f>
        <v>0</v>
      </c>
      <c r="G32" s="30">
        <f t="shared" si="4"/>
        <v>68958500</v>
      </c>
      <c r="H32" s="27"/>
      <c r="I32" s="22">
        <f t="shared" si="1"/>
        <v>0</v>
      </c>
      <c r="J32" s="10"/>
    </row>
    <row r="33" spans="1:10" ht="25.5" hidden="1" customHeight="1" x14ac:dyDescent="0.3">
      <c r="A33" s="26" t="s">
        <v>70</v>
      </c>
      <c r="B33" s="26" t="s">
        <v>71</v>
      </c>
      <c r="C33" s="27"/>
      <c r="D33" s="20">
        <v>68958500</v>
      </c>
      <c r="E33" s="20">
        <f>SUM(E34:E35)</f>
        <v>68958500</v>
      </c>
      <c r="F33" s="20">
        <f>SUM(F34:F35)</f>
        <v>0</v>
      </c>
      <c r="G33" s="30">
        <f t="shared" si="4"/>
        <v>68958500</v>
      </c>
      <c r="H33" s="27"/>
      <c r="I33" s="22">
        <f t="shared" si="1"/>
        <v>0</v>
      </c>
      <c r="J33" s="10"/>
    </row>
    <row r="34" spans="1:10" ht="25.5" hidden="1" customHeight="1" x14ac:dyDescent="0.3">
      <c r="A34" s="19" t="s">
        <v>72</v>
      </c>
      <c r="B34" s="19" t="s">
        <v>71</v>
      </c>
      <c r="C34" s="23"/>
      <c r="D34" s="24">
        <v>53045000</v>
      </c>
      <c r="E34" s="24">
        <v>53045000</v>
      </c>
      <c r="F34" s="24">
        <v>0</v>
      </c>
      <c r="G34" s="21">
        <f t="shared" si="4"/>
        <v>53045000</v>
      </c>
      <c r="H34" s="23"/>
      <c r="I34" s="25">
        <f t="shared" si="1"/>
        <v>0</v>
      </c>
      <c r="J34" s="10"/>
    </row>
    <row r="35" spans="1:10" ht="25.5" hidden="1" customHeight="1" x14ac:dyDescent="0.3">
      <c r="A35" s="19" t="s">
        <v>72</v>
      </c>
      <c r="B35" s="19" t="s">
        <v>73</v>
      </c>
      <c r="C35" s="23"/>
      <c r="D35" s="24">
        <v>15913500</v>
      </c>
      <c r="E35" s="24">
        <v>15913500</v>
      </c>
      <c r="F35" s="24">
        <v>0</v>
      </c>
      <c r="G35" s="21">
        <f t="shared" si="4"/>
        <v>15913500</v>
      </c>
      <c r="H35" s="23"/>
      <c r="I35" s="25">
        <f t="shared" si="1"/>
        <v>0</v>
      </c>
      <c r="J35" s="10"/>
    </row>
    <row r="36" spans="1:10" ht="25.5" hidden="1" customHeight="1" x14ac:dyDescent="0.3">
      <c r="A36" s="26" t="s">
        <v>74</v>
      </c>
      <c r="B36" s="26" t="s">
        <v>75</v>
      </c>
      <c r="C36" s="27"/>
      <c r="D36" s="20">
        <v>303302000</v>
      </c>
      <c r="E36" s="20">
        <f>+E37+E40+E42+E44+E48+E50+E53</f>
        <v>303302000</v>
      </c>
      <c r="F36" s="20">
        <f>+F37+F40+F42+F44+F48+F50+F53</f>
        <v>0</v>
      </c>
      <c r="G36" s="30">
        <f t="shared" si="4"/>
        <v>303302000</v>
      </c>
      <c r="H36" s="27"/>
      <c r="I36" s="22">
        <f t="shared" si="1"/>
        <v>0</v>
      </c>
      <c r="J36" s="10"/>
    </row>
    <row r="37" spans="1:10" ht="25.5" hidden="1" customHeight="1" x14ac:dyDescent="0.3">
      <c r="A37" s="26" t="s">
        <v>76</v>
      </c>
      <c r="B37" s="26" t="s">
        <v>77</v>
      </c>
      <c r="C37" s="27"/>
      <c r="D37" s="20">
        <v>36800000</v>
      </c>
      <c r="E37" s="20">
        <f>SUM(E38:E39)</f>
        <v>36800000</v>
      </c>
      <c r="F37" s="20">
        <f>SUM(F38:F39)</f>
        <v>0</v>
      </c>
      <c r="G37" s="30">
        <f t="shared" si="4"/>
        <v>36800000</v>
      </c>
      <c r="H37" s="27"/>
      <c r="I37" s="22">
        <f t="shared" si="1"/>
        <v>0</v>
      </c>
      <c r="J37" s="10"/>
    </row>
    <row r="38" spans="1:10" ht="25.5" hidden="1" customHeight="1" x14ac:dyDescent="0.3">
      <c r="A38" s="19" t="s">
        <v>78</v>
      </c>
      <c r="B38" s="19" t="s">
        <v>79</v>
      </c>
      <c r="C38" s="23"/>
      <c r="D38" s="24">
        <v>30900000</v>
      </c>
      <c r="E38" s="24">
        <v>30900000</v>
      </c>
      <c r="F38" s="24">
        <v>0</v>
      </c>
      <c r="G38" s="21">
        <f t="shared" si="4"/>
        <v>30900000</v>
      </c>
      <c r="H38" s="23"/>
      <c r="I38" s="25">
        <f t="shared" si="1"/>
        <v>0</v>
      </c>
      <c r="J38" s="10"/>
    </row>
    <row r="39" spans="1:10" ht="25.5" hidden="1" customHeight="1" x14ac:dyDescent="0.3">
      <c r="A39" s="19" t="s">
        <v>80</v>
      </c>
      <c r="B39" s="19" t="s">
        <v>81</v>
      </c>
      <c r="C39" s="23"/>
      <c r="D39" s="24">
        <v>5900000</v>
      </c>
      <c r="E39" s="24">
        <v>5900000</v>
      </c>
      <c r="F39" s="24">
        <v>0</v>
      </c>
      <c r="G39" s="21">
        <f t="shared" si="4"/>
        <v>5900000</v>
      </c>
      <c r="H39" s="23"/>
      <c r="I39" s="25">
        <f t="shared" si="1"/>
        <v>0</v>
      </c>
      <c r="J39" s="10"/>
    </row>
    <row r="40" spans="1:10" ht="25.5" hidden="1" customHeight="1" x14ac:dyDescent="0.3">
      <c r="A40" s="26" t="s">
        <v>82</v>
      </c>
      <c r="B40" s="26" t="s">
        <v>83</v>
      </c>
      <c r="C40" s="27"/>
      <c r="D40" s="20">
        <v>41200000</v>
      </c>
      <c r="E40" s="20">
        <f>+E41</f>
        <v>41200000</v>
      </c>
      <c r="F40" s="20">
        <f>+F41</f>
        <v>0</v>
      </c>
      <c r="G40" s="30">
        <f t="shared" si="4"/>
        <v>41200000</v>
      </c>
      <c r="H40" s="27"/>
      <c r="I40" s="22">
        <f t="shared" si="1"/>
        <v>0</v>
      </c>
      <c r="J40" s="10"/>
    </row>
    <row r="41" spans="1:10" ht="25.5" hidden="1" customHeight="1" x14ac:dyDescent="0.3">
      <c r="A41" s="19" t="s">
        <v>84</v>
      </c>
      <c r="B41" s="19" t="s">
        <v>85</v>
      </c>
      <c r="C41" s="23"/>
      <c r="D41" s="24">
        <v>41200000</v>
      </c>
      <c r="E41" s="24">
        <v>41200000</v>
      </c>
      <c r="F41" s="24">
        <v>0</v>
      </c>
      <c r="G41" s="21">
        <f t="shared" si="4"/>
        <v>41200000</v>
      </c>
      <c r="H41" s="23"/>
      <c r="I41" s="25">
        <f t="shared" si="1"/>
        <v>0</v>
      </c>
      <c r="J41" s="10"/>
    </row>
    <row r="42" spans="1:10" ht="25.5" hidden="1" customHeight="1" x14ac:dyDescent="0.3">
      <c r="A42" s="26" t="s">
        <v>86</v>
      </c>
      <c r="B42" s="26" t="s">
        <v>87</v>
      </c>
      <c r="C42" s="27"/>
      <c r="D42" s="20">
        <v>27000000</v>
      </c>
      <c r="E42" s="20">
        <f>+E43</f>
        <v>27000000</v>
      </c>
      <c r="F42" s="20">
        <f>+F43</f>
        <v>0</v>
      </c>
      <c r="G42" s="30">
        <f t="shared" si="4"/>
        <v>27000000</v>
      </c>
      <c r="H42" s="27"/>
      <c r="I42" s="22">
        <f t="shared" si="1"/>
        <v>0</v>
      </c>
      <c r="J42" s="10"/>
    </row>
    <row r="43" spans="1:10" ht="25.5" hidden="1" customHeight="1" x14ac:dyDescent="0.3">
      <c r="A43" s="19" t="s">
        <v>88</v>
      </c>
      <c r="B43" s="19" t="s">
        <v>89</v>
      </c>
      <c r="C43" s="23"/>
      <c r="D43" s="24">
        <v>27000000</v>
      </c>
      <c r="E43" s="24">
        <v>27000000</v>
      </c>
      <c r="F43" s="24"/>
      <c r="G43" s="21">
        <f t="shared" si="4"/>
        <v>27000000</v>
      </c>
      <c r="H43" s="23"/>
      <c r="I43" s="25">
        <f t="shared" si="1"/>
        <v>0</v>
      </c>
      <c r="J43" s="10"/>
    </row>
    <row r="44" spans="1:10" ht="25.5" hidden="1" customHeight="1" x14ac:dyDescent="0.3">
      <c r="A44" s="26" t="s">
        <v>90</v>
      </c>
      <c r="B44" s="26" t="s">
        <v>91</v>
      </c>
      <c r="C44" s="27"/>
      <c r="D44" s="20">
        <v>151827000</v>
      </c>
      <c r="E44" s="20">
        <f>+E45+E46+E47</f>
        <v>151827000</v>
      </c>
      <c r="F44" s="20">
        <f>+F45+F46+F47</f>
        <v>0</v>
      </c>
      <c r="G44" s="30">
        <f t="shared" si="4"/>
        <v>151827000</v>
      </c>
      <c r="H44" s="27"/>
      <c r="I44" s="22">
        <f t="shared" si="1"/>
        <v>0</v>
      </c>
      <c r="J44" s="10"/>
    </row>
    <row r="45" spans="1:10" ht="25.5" hidden="1" customHeight="1" x14ac:dyDescent="0.3">
      <c r="A45" s="19" t="s">
        <v>92</v>
      </c>
      <c r="B45" s="19" t="s">
        <v>93</v>
      </c>
      <c r="C45" s="23"/>
      <c r="D45" s="24">
        <v>0</v>
      </c>
      <c r="E45" s="24">
        <v>0</v>
      </c>
      <c r="F45" s="24">
        <v>0</v>
      </c>
      <c r="G45" s="21">
        <f t="shared" si="4"/>
        <v>0</v>
      </c>
      <c r="H45" s="23"/>
      <c r="I45" s="25">
        <v>0</v>
      </c>
      <c r="J45" s="10"/>
    </row>
    <row r="46" spans="1:10" ht="25.5" hidden="1" customHeight="1" x14ac:dyDescent="0.3">
      <c r="A46" s="19" t="s">
        <v>94</v>
      </c>
      <c r="B46" s="19" t="s">
        <v>95</v>
      </c>
      <c r="C46" s="23"/>
      <c r="D46" s="24">
        <v>120000000</v>
      </c>
      <c r="E46" s="24">
        <v>120000000</v>
      </c>
      <c r="F46" s="24">
        <v>0</v>
      </c>
      <c r="G46" s="21">
        <f t="shared" si="4"/>
        <v>120000000</v>
      </c>
      <c r="H46" s="23"/>
      <c r="I46" s="25">
        <f t="shared" si="1"/>
        <v>0</v>
      </c>
      <c r="J46" s="10"/>
    </row>
    <row r="47" spans="1:10" ht="25.5" hidden="1" customHeight="1" x14ac:dyDescent="0.3">
      <c r="A47" s="19" t="s">
        <v>96</v>
      </c>
      <c r="B47" s="19" t="s">
        <v>97</v>
      </c>
      <c r="C47" s="23"/>
      <c r="D47" s="24">
        <v>31827000</v>
      </c>
      <c r="E47" s="24">
        <v>31827000</v>
      </c>
      <c r="F47" s="24">
        <v>0</v>
      </c>
      <c r="G47" s="21">
        <f t="shared" si="4"/>
        <v>31827000</v>
      </c>
      <c r="H47" s="23"/>
      <c r="I47" s="25">
        <f t="shared" si="1"/>
        <v>0</v>
      </c>
      <c r="J47" s="10"/>
    </row>
    <row r="48" spans="1:10" ht="25.5" hidden="1" customHeight="1" x14ac:dyDescent="0.3">
      <c r="A48" s="26" t="s">
        <v>98</v>
      </c>
      <c r="B48" s="26" t="s">
        <v>99</v>
      </c>
      <c r="C48" s="27"/>
      <c r="D48" s="20">
        <v>0</v>
      </c>
      <c r="E48" s="20">
        <f>+E49</f>
        <v>0</v>
      </c>
      <c r="F48" s="20">
        <f>+F49</f>
        <v>0</v>
      </c>
      <c r="G48" s="30">
        <f t="shared" si="4"/>
        <v>0</v>
      </c>
      <c r="H48" s="27"/>
      <c r="I48" s="22">
        <v>0</v>
      </c>
      <c r="J48" s="10"/>
    </row>
    <row r="49" spans="1:10" ht="25.5" hidden="1" customHeight="1" x14ac:dyDescent="0.3">
      <c r="A49" s="19" t="s">
        <v>100</v>
      </c>
      <c r="B49" s="19" t="s">
        <v>101</v>
      </c>
      <c r="C49" s="23"/>
      <c r="D49" s="24">
        <v>0</v>
      </c>
      <c r="E49" s="24">
        <v>0</v>
      </c>
      <c r="F49" s="24">
        <v>0</v>
      </c>
      <c r="G49" s="21">
        <f t="shared" si="4"/>
        <v>0</v>
      </c>
      <c r="H49" s="23"/>
      <c r="I49" s="25">
        <v>0</v>
      </c>
      <c r="J49" s="10"/>
    </row>
    <row r="50" spans="1:10" ht="25.5" hidden="1" customHeight="1" x14ac:dyDescent="0.3">
      <c r="A50" s="26" t="s">
        <v>102</v>
      </c>
      <c r="B50" s="26" t="s">
        <v>103</v>
      </c>
      <c r="C50" s="27"/>
      <c r="D50" s="20">
        <v>23175000</v>
      </c>
      <c r="E50" s="20">
        <f>+E51+E52</f>
        <v>23175000</v>
      </c>
      <c r="F50" s="20">
        <f>+F51+F52</f>
        <v>0</v>
      </c>
      <c r="G50" s="30">
        <f t="shared" si="4"/>
        <v>23175000</v>
      </c>
      <c r="H50" s="27"/>
      <c r="I50" s="22">
        <f t="shared" si="1"/>
        <v>0</v>
      </c>
      <c r="J50" s="10"/>
    </row>
    <row r="51" spans="1:10" ht="25.5" hidden="1" customHeight="1" x14ac:dyDescent="0.3">
      <c r="A51" s="19" t="s">
        <v>104</v>
      </c>
      <c r="B51" s="19" t="s">
        <v>105</v>
      </c>
      <c r="C51" s="23"/>
      <c r="D51" s="24">
        <v>23175000</v>
      </c>
      <c r="E51" s="24">
        <v>23175000</v>
      </c>
      <c r="F51" s="24">
        <v>0</v>
      </c>
      <c r="G51" s="21">
        <f t="shared" si="4"/>
        <v>23175000</v>
      </c>
      <c r="H51" s="23"/>
      <c r="I51" s="25">
        <f t="shared" si="1"/>
        <v>0</v>
      </c>
      <c r="J51" s="10"/>
    </row>
    <row r="52" spans="1:10" ht="25.5" hidden="1" customHeight="1" x14ac:dyDescent="0.3">
      <c r="A52" s="19" t="s">
        <v>106</v>
      </c>
      <c r="B52" s="19" t="s">
        <v>107</v>
      </c>
      <c r="C52" s="23"/>
      <c r="D52" s="24">
        <v>0</v>
      </c>
      <c r="E52" s="24">
        <v>0</v>
      </c>
      <c r="F52" s="24">
        <v>0</v>
      </c>
      <c r="G52" s="21">
        <f t="shared" si="4"/>
        <v>0</v>
      </c>
      <c r="H52" s="23"/>
      <c r="I52" s="25">
        <v>0</v>
      </c>
      <c r="J52" s="10"/>
    </row>
    <row r="53" spans="1:10" ht="25.5" hidden="1" customHeight="1" x14ac:dyDescent="0.3">
      <c r="A53" s="26" t="s">
        <v>108</v>
      </c>
      <c r="B53" s="26" t="s">
        <v>109</v>
      </c>
      <c r="C53" s="27"/>
      <c r="D53" s="20">
        <v>23300000</v>
      </c>
      <c r="E53" s="20">
        <f>+E54</f>
        <v>23300000</v>
      </c>
      <c r="F53" s="20">
        <f>+F54</f>
        <v>0</v>
      </c>
      <c r="G53" s="30">
        <f t="shared" si="4"/>
        <v>23300000</v>
      </c>
      <c r="H53" s="27"/>
      <c r="I53" s="22">
        <f t="shared" si="1"/>
        <v>0</v>
      </c>
      <c r="J53" s="10"/>
    </row>
    <row r="54" spans="1:10" ht="25.5" hidden="1" customHeight="1" x14ac:dyDescent="0.3">
      <c r="A54" s="19" t="s">
        <v>110</v>
      </c>
      <c r="B54" s="19" t="s">
        <v>111</v>
      </c>
      <c r="C54" s="23"/>
      <c r="D54" s="24">
        <v>23300000</v>
      </c>
      <c r="E54" s="24">
        <v>23300000</v>
      </c>
      <c r="F54" s="24">
        <v>0</v>
      </c>
      <c r="G54" s="21">
        <f t="shared" si="4"/>
        <v>23300000</v>
      </c>
      <c r="H54" s="23"/>
      <c r="I54" s="25">
        <f t="shared" si="1"/>
        <v>0</v>
      </c>
      <c r="J54" s="10"/>
    </row>
    <row r="55" spans="1:10" ht="25.5" hidden="1" customHeight="1" x14ac:dyDescent="0.3">
      <c r="A55" s="26" t="s">
        <v>112</v>
      </c>
      <c r="B55" s="26" t="s">
        <v>113</v>
      </c>
      <c r="C55" s="27"/>
      <c r="D55" s="20">
        <v>226034000</v>
      </c>
      <c r="E55" s="20">
        <f>+E56+E58+E61+E63+E65+E67</f>
        <v>226034000</v>
      </c>
      <c r="F55" s="20">
        <f>+F56+F58+F61+F63+F65+F67</f>
        <v>0</v>
      </c>
      <c r="G55" s="30">
        <f t="shared" si="4"/>
        <v>226034000</v>
      </c>
      <c r="H55" s="27"/>
      <c r="I55" s="22">
        <f t="shared" si="1"/>
        <v>0</v>
      </c>
      <c r="J55" s="10"/>
    </row>
    <row r="56" spans="1:10" ht="25.5" hidden="1" customHeight="1" x14ac:dyDescent="0.3">
      <c r="A56" s="26" t="s">
        <v>114</v>
      </c>
      <c r="B56" s="26" t="s">
        <v>115</v>
      </c>
      <c r="C56" s="27"/>
      <c r="D56" s="20">
        <v>51809000</v>
      </c>
      <c r="E56" s="20">
        <f>+E57</f>
        <v>51809000</v>
      </c>
      <c r="F56" s="20">
        <f>+F57</f>
        <v>0</v>
      </c>
      <c r="G56" s="30">
        <f t="shared" si="4"/>
        <v>51809000</v>
      </c>
      <c r="H56" s="27"/>
      <c r="I56" s="22">
        <f t="shared" si="1"/>
        <v>0</v>
      </c>
      <c r="J56" s="10"/>
    </row>
    <row r="57" spans="1:10" ht="25.5" hidden="1" customHeight="1" x14ac:dyDescent="0.3">
      <c r="A57" s="19" t="s">
        <v>116</v>
      </c>
      <c r="B57" s="19" t="s">
        <v>117</v>
      </c>
      <c r="C57" s="23"/>
      <c r="D57" s="24">
        <v>51809000</v>
      </c>
      <c r="E57" s="24">
        <v>51809000</v>
      </c>
      <c r="F57" s="24"/>
      <c r="G57" s="21">
        <f t="shared" si="4"/>
        <v>51809000</v>
      </c>
      <c r="H57" s="23"/>
      <c r="I57" s="25">
        <f t="shared" si="1"/>
        <v>0</v>
      </c>
      <c r="J57" s="10"/>
    </row>
    <row r="58" spans="1:10" ht="25.5" hidden="1" customHeight="1" x14ac:dyDescent="0.3">
      <c r="A58" s="26" t="s">
        <v>118</v>
      </c>
      <c r="B58" s="26" t="s">
        <v>45</v>
      </c>
      <c r="C58" s="27"/>
      <c r="D58" s="20">
        <v>23175000</v>
      </c>
      <c r="E58" s="20">
        <f>+E59+E60</f>
        <v>23175000</v>
      </c>
      <c r="F58" s="20">
        <f>+F59+F60</f>
        <v>0</v>
      </c>
      <c r="G58" s="30">
        <f t="shared" si="4"/>
        <v>23175000</v>
      </c>
      <c r="H58" s="27"/>
      <c r="I58" s="22">
        <f t="shared" si="1"/>
        <v>0</v>
      </c>
      <c r="J58" s="10"/>
    </row>
    <row r="59" spans="1:10" ht="25.5" hidden="1" customHeight="1" x14ac:dyDescent="0.3">
      <c r="A59" s="19" t="s">
        <v>119</v>
      </c>
      <c r="B59" s="19" t="s">
        <v>120</v>
      </c>
      <c r="C59" s="23"/>
      <c r="D59" s="24">
        <v>0</v>
      </c>
      <c r="E59" s="24">
        <v>0</v>
      </c>
      <c r="F59" s="24">
        <v>0</v>
      </c>
      <c r="G59" s="21">
        <f t="shared" si="4"/>
        <v>0</v>
      </c>
      <c r="H59" s="23"/>
      <c r="I59" s="25">
        <v>0</v>
      </c>
      <c r="J59" s="10"/>
    </row>
    <row r="60" spans="1:10" ht="25.5" hidden="1" customHeight="1" x14ac:dyDescent="0.3">
      <c r="A60" s="19" t="s">
        <v>121</v>
      </c>
      <c r="B60" s="19" t="s">
        <v>122</v>
      </c>
      <c r="C60" s="23"/>
      <c r="D60" s="24">
        <v>23175000</v>
      </c>
      <c r="E60" s="24">
        <v>23175000</v>
      </c>
      <c r="F60" s="24">
        <v>0</v>
      </c>
      <c r="G60" s="21">
        <f t="shared" si="4"/>
        <v>23175000</v>
      </c>
      <c r="H60" s="23"/>
      <c r="I60" s="25">
        <f t="shared" si="1"/>
        <v>0</v>
      </c>
      <c r="J60" s="10"/>
    </row>
    <row r="61" spans="1:10" ht="25.5" hidden="1" customHeight="1" x14ac:dyDescent="0.3">
      <c r="A61" s="26" t="s">
        <v>123</v>
      </c>
      <c r="B61" s="26" t="s">
        <v>51</v>
      </c>
      <c r="C61" s="27"/>
      <c r="D61" s="20">
        <v>30900000</v>
      </c>
      <c r="E61" s="20">
        <f>+E62</f>
        <v>30900000</v>
      </c>
      <c r="F61" s="20">
        <f>+F62</f>
        <v>0</v>
      </c>
      <c r="G61" s="30">
        <f t="shared" si="4"/>
        <v>30900000</v>
      </c>
      <c r="H61" s="27"/>
      <c r="I61" s="22">
        <f t="shared" si="1"/>
        <v>0</v>
      </c>
      <c r="J61" s="10"/>
    </row>
    <row r="62" spans="1:10" ht="25.5" hidden="1" customHeight="1" x14ac:dyDescent="0.3">
      <c r="A62" s="19" t="s">
        <v>124</v>
      </c>
      <c r="B62" s="19" t="s">
        <v>125</v>
      </c>
      <c r="C62" s="23"/>
      <c r="D62" s="24">
        <v>30900000</v>
      </c>
      <c r="E62" s="24">
        <v>30900000</v>
      </c>
      <c r="F62" s="24">
        <v>0</v>
      </c>
      <c r="G62" s="21">
        <f t="shared" si="4"/>
        <v>30900000</v>
      </c>
      <c r="H62" s="23"/>
      <c r="I62" s="25">
        <f t="shared" si="1"/>
        <v>0</v>
      </c>
      <c r="J62" s="10"/>
    </row>
    <row r="63" spans="1:10" ht="25.5" hidden="1" customHeight="1" x14ac:dyDescent="0.3">
      <c r="A63" s="26" t="s">
        <v>126</v>
      </c>
      <c r="B63" s="26" t="s">
        <v>127</v>
      </c>
      <c r="C63" s="27"/>
      <c r="D63" s="20">
        <v>61800000</v>
      </c>
      <c r="E63" s="20">
        <f>+E64</f>
        <v>61800000</v>
      </c>
      <c r="F63" s="20">
        <f>+F64</f>
        <v>0</v>
      </c>
      <c r="G63" s="30">
        <f t="shared" si="4"/>
        <v>61800000</v>
      </c>
      <c r="H63" s="27"/>
      <c r="I63" s="22">
        <f t="shared" si="1"/>
        <v>0</v>
      </c>
      <c r="J63" s="10"/>
    </row>
    <row r="64" spans="1:10" ht="25.5" hidden="1" customHeight="1" x14ac:dyDescent="0.3">
      <c r="A64" s="19" t="s">
        <v>128</v>
      </c>
      <c r="B64" s="19" t="s">
        <v>129</v>
      </c>
      <c r="C64" s="23"/>
      <c r="D64" s="24">
        <v>61800000</v>
      </c>
      <c r="E64" s="24">
        <v>61800000</v>
      </c>
      <c r="F64" s="24"/>
      <c r="G64" s="21">
        <f t="shared" si="4"/>
        <v>61800000</v>
      </c>
      <c r="H64" s="23"/>
      <c r="I64" s="25">
        <f t="shared" si="1"/>
        <v>0</v>
      </c>
      <c r="J64" s="10"/>
    </row>
    <row r="65" spans="1:10" ht="25.5" hidden="1" customHeight="1" x14ac:dyDescent="0.3">
      <c r="A65" s="26" t="s">
        <v>130</v>
      </c>
      <c r="B65" s="26" t="s">
        <v>55</v>
      </c>
      <c r="C65" s="27"/>
      <c r="D65" s="20">
        <v>12000000</v>
      </c>
      <c r="E65" s="20">
        <f>+E66</f>
        <v>12000000</v>
      </c>
      <c r="F65" s="20">
        <f>+F66</f>
        <v>0</v>
      </c>
      <c r="G65" s="30">
        <f t="shared" si="4"/>
        <v>12000000</v>
      </c>
      <c r="H65" s="27"/>
      <c r="I65" s="22">
        <f t="shared" si="1"/>
        <v>0</v>
      </c>
      <c r="J65" s="10"/>
    </row>
    <row r="66" spans="1:10" ht="25.5" hidden="1" customHeight="1" x14ac:dyDescent="0.3">
      <c r="A66" s="19" t="s">
        <v>131</v>
      </c>
      <c r="B66" s="19" t="s">
        <v>132</v>
      </c>
      <c r="C66" s="23"/>
      <c r="D66" s="24">
        <v>12000000</v>
      </c>
      <c r="E66" s="24">
        <v>12000000</v>
      </c>
      <c r="F66" s="24"/>
      <c r="G66" s="21">
        <f t="shared" si="4"/>
        <v>12000000</v>
      </c>
      <c r="H66" s="23"/>
      <c r="I66" s="25">
        <f t="shared" si="1"/>
        <v>0</v>
      </c>
      <c r="J66" s="10"/>
    </row>
    <row r="67" spans="1:10" ht="25.5" hidden="1" customHeight="1" x14ac:dyDescent="0.3">
      <c r="A67" s="26" t="s">
        <v>133</v>
      </c>
      <c r="B67" s="26" t="s">
        <v>134</v>
      </c>
      <c r="C67" s="27"/>
      <c r="D67" s="20">
        <v>46350000</v>
      </c>
      <c r="E67" s="20">
        <f>+E68</f>
        <v>46350000</v>
      </c>
      <c r="F67" s="20">
        <f>+F68</f>
        <v>0</v>
      </c>
      <c r="G67" s="30">
        <f t="shared" si="4"/>
        <v>46350000</v>
      </c>
      <c r="H67" s="27"/>
      <c r="I67" s="22">
        <f t="shared" si="1"/>
        <v>0</v>
      </c>
      <c r="J67" s="10"/>
    </row>
    <row r="68" spans="1:10" ht="25.5" hidden="1" customHeight="1" x14ac:dyDescent="0.3">
      <c r="A68" s="19" t="s">
        <v>135</v>
      </c>
      <c r="B68" s="19" t="s">
        <v>136</v>
      </c>
      <c r="C68" s="23"/>
      <c r="D68" s="24">
        <v>46350000</v>
      </c>
      <c r="E68" s="24">
        <v>46350000</v>
      </c>
      <c r="F68" s="24">
        <v>0</v>
      </c>
      <c r="G68" s="21">
        <f t="shared" si="4"/>
        <v>46350000</v>
      </c>
      <c r="H68" s="23"/>
      <c r="I68" s="25">
        <f t="shared" si="1"/>
        <v>0</v>
      </c>
      <c r="J68" s="10"/>
    </row>
    <row r="69" spans="1:10" ht="25.5" hidden="1" customHeight="1" x14ac:dyDescent="0.3">
      <c r="A69" s="26" t="s">
        <v>137</v>
      </c>
      <c r="B69" s="26" t="s">
        <v>138</v>
      </c>
      <c r="C69" s="27"/>
      <c r="D69" s="20">
        <v>8486175761.1800003</v>
      </c>
      <c r="E69" s="20">
        <f>+E70+E74+E90+E107+E145+E159+E161</f>
        <v>12553674934</v>
      </c>
      <c r="F69" s="20">
        <f>+F70+F74+F90+F107+F145+F159+F161</f>
        <v>5117436513</v>
      </c>
      <c r="G69" s="30">
        <f t="shared" si="4"/>
        <v>7436238421</v>
      </c>
      <c r="H69" s="27"/>
      <c r="I69" s="22">
        <f t="shared" si="1"/>
        <v>0.4076444977191569</v>
      </c>
      <c r="J69" s="10"/>
    </row>
    <row r="70" spans="1:10" ht="25.5" hidden="1" customHeight="1" x14ac:dyDescent="0.3">
      <c r="A70" s="26" t="s">
        <v>139</v>
      </c>
      <c r="B70" s="26" t="s">
        <v>140</v>
      </c>
      <c r="C70" s="27"/>
      <c r="D70" s="20">
        <v>0</v>
      </c>
      <c r="E70" s="20">
        <f t="shared" ref="E70:F72" si="5">+E71</f>
        <v>0</v>
      </c>
      <c r="F70" s="20">
        <f t="shared" si="5"/>
        <v>0</v>
      </c>
      <c r="G70" s="30">
        <f t="shared" si="4"/>
        <v>0</v>
      </c>
      <c r="H70" s="27"/>
      <c r="I70" s="22">
        <v>0</v>
      </c>
      <c r="J70" s="10"/>
    </row>
    <row r="71" spans="1:10" ht="25.5" hidden="1" customHeight="1" x14ac:dyDescent="0.3">
      <c r="A71" s="26" t="s">
        <v>141</v>
      </c>
      <c r="B71" s="26" t="s">
        <v>142</v>
      </c>
      <c r="C71" s="27"/>
      <c r="D71" s="20">
        <v>0</v>
      </c>
      <c r="E71" s="20">
        <f t="shared" si="5"/>
        <v>0</v>
      </c>
      <c r="F71" s="20">
        <f t="shared" si="5"/>
        <v>0</v>
      </c>
      <c r="G71" s="30">
        <f t="shared" si="4"/>
        <v>0</v>
      </c>
      <c r="H71" s="27"/>
      <c r="I71" s="22">
        <v>0</v>
      </c>
      <c r="J71" s="10"/>
    </row>
    <row r="72" spans="1:10" ht="25.5" hidden="1" customHeight="1" x14ac:dyDescent="0.3">
      <c r="A72" s="26" t="s">
        <v>143</v>
      </c>
      <c r="B72" s="26" t="s">
        <v>144</v>
      </c>
      <c r="C72" s="27"/>
      <c r="D72" s="20">
        <v>0</v>
      </c>
      <c r="E72" s="20">
        <f t="shared" si="5"/>
        <v>0</v>
      </c>
      <c r="F72" s="20">
        <f t="shared" si="5"/>
        <v>0</v>
      </c>
      <c r="G72" s="30">
        <f t="shared" si="4"/>
        <v>0</v>
      </c>
      <c r="H72" s="27"/>
      <c r="I72" s="22">
        <v>0</v>
      </c>
      <c r="J72" s="10"/>
    </row>
    <row r="73" spans="1:10" ht="25.5" hidden="1" customHeight="1" x14ac:dyDescent="0.3">
      <c r="A73" s="19" t="s">
        <v>145</v>
      </c>
      <c r="B73" s="19" t="s">
        <v>146</v>
      </c>
      <c r="C73" s="23"/>
      <c r="D73" s="24">
        <v>0</v>
      </c>
      <c r="E73" s="24">
        <v>0</v>
      </c>
      <c r="F73" s="24">
        <v>0</v>
      </c>
      <c r="G73" s="21">
        <f t="shared" si="4"/>
        <v>0</v>
      </c>
      <c r="H73" s="23"/>
      <c r="I73" s="25">
        <v>0</v>
      </c>
      <c r="J73" s="10"/>
    </row>
    <row r="74" spans="1:10" ht="25.5" hidden="1" customHeight="1" x14ac:dyDescent="0.3">
      <c r="A74" s="26" t="s">
        <v>147</v>
      </c>
      <c r="B74" s="26" t="s">
        <v>148</v>
      </c>
      <c r="C74" s="27"/>
      <c r="D74" s="20">
        <v>1808153591.0999999</v>
      </c>
      <c r="E74" s="20">
        <f>+E75+E80+E82+E84+E87</f>
        <v>1670505591</v>
      </c>
      <c r="F74" s="20">
        <f>+F75+F80+F82+F84+F87</f>
        <v>1233989400</v>
      </c>
      <c r="G74" s="30">
        <f t="shared" si="4"/>
        <v>436516191</v>
      </c>
      <c r="H74" s="27"/>
      <c r="I74" s="22">
        <f t="shared" ref="I74:I163" si="6">+F74/E74</f>
        <v>0.73869216999226439</v>
      </c>
      <c r="J74" s="10"/>
    </row>
    <row r="75" spans="1:10" ht="25.5" hidden="1" customHeight="1" x14ac:dyDescent="0.3">
      <c r="A75" s="26" t="s">
        <v>149</v>
      </c>
      <c r="B75" s="26" t="s">
        <v>150</v>
      </c>
      <c r="C75" s="27"/>
      <c r="D75" s="20">
        <v>470736000</v>
      </c>
      <c r="E75" s="20">
        <f>SUM(E76:E79)</f>
        <v>190800000</v>
      </c>
      <c r="F75" s="20">
        <f>SUM(F76:F79)</f>
        <v>2200000</v>
      </c>
      <c r="G75" s="30">
        <f t="shared" si="4"/>
        <v>188600000</v>
      </c>
      <c r="H75" s="27"/>
      <c r="I75" s="22">
        <f t="shared" si="6"/>
        <v>1.1530398322851153E-2</v>
      </c>
      <c r="J75" s="10"/>
    </row>
    <row r="76" spans="1:10" ht="25.5" hidden="1" customHeight="1" x14ac:dyDescent="0.3">
      <c r="A76" s="19" t="s">
        <v>151</v>
      </c>
      <c r="B76" s="19" t="s">
        <v>152</v>
      </c>
      <c r="C76" s="23"/>
      <c r="D76" s="24">
        <v>82400000</v>
      </c>
      <c r="E76" s="24">
        <v>82400000</v>
      </c>
      <c r="F76" s="24">
        <v>980000</v>
      </c>
      <c r="G76" s="21">
        <f t="shared" si="4"/>
        <v>81420000</v>
      </c>
      <c r="H76" s="23"/>
      <c r="I76" s="25">
        <f t="shared" si="6"/>
        <v>1.1893203883495145E-2</v>
      </c>
      <c r="J76" s="10"/>
    </row>
    <row r="77" spans="1:10" ht="25.5" hidden="1" customHeight="1" x14ac:dyDescent="0.3">
      <c r="A77" s="19" t="s">
        <v>153</v>
      </c>
      <c r="B77" s="19" t="s">
        <v>154</v>
      </c>
      <c r="C77" s="23"/>
      <c r="D77" s="24">
        <v>85400000</v>
      </c>
      <c r="E77" s="24">
        <v>85400000</v>
      </c>
      <c r="F77" s="24">
        <v>1220000</v>
      </c>
      <c r="G77" s="21">
        <f t="shared" si="4"/>
        <v>84180000</v>
      </c>
      <c r="H77" s="23"/>
      <c r="I77" s="25">
        <f t="shared" si="6"/>
        <v>1.4285714285714285E-2</v>
      </c>
      <c r="J77" s="10"/>
    </row>
    <row r="78" spans="1:10" ht="25.5" hidden="1" customHeight="1" x14ac:dyDescent="0.3">
      <c r="A78" s="31" t="s">
        <v>290</v>
      </c>
      <c r="B78" s="19" t="s">
        <v>289</v>
      </c>
      <c r="C78" s="23"/>
      <c r="D78" s="24">
        <v>0</v>
      </c>
      <c r="E78" s="24">
        <v>20000000</v>
      </c>
      <c r="F78" s="24">
        <v>0</v>
      </c>
      <c r="G78" s="21">
        <f t="shared" si="4"/>
        <v>20000000</v>
      </c>
      <c r="H78" s="23"/>
      <c r="I78" s="25">
        <f t="shared" si="6"/>
        <v>0</v>
      </c>
      <c r="J78" s="10"/>
    </row>
    <row r="79" spans="1:10" ht="25.5" hidden="1" customHeight="1" x14ac:dyDescent="0.3">
      <c r="A79" s="19" t="s">
        <v>155</v>
      </c>
      <c r="B79" s="19" t="s">
        <v>156</v>
      </c>
      <c r="C79" s="23"/>
      <c r="D79" s="24">
        <v>302936000</v>
      </c>
      <c r="E79" s="24">
        <v>3000000</v>
      </c>
      <c r="F79" s="24">
        <v>0</v>
      </c>
      <c r="G79" s="21">
        <f t="shared" si="4"/>
        <v>3000000</v>
      </c>
      <c r="H79" s="23"/>
      <c r="I79" s="25">
        <f t="shared" si="6"/>
        <v>0</v>
      </c>
      <c r="J79" s="10"/>
    </row>
    <row r="80" spans="1:10" ht="25.5" hidden="1" customHeight="1" x14ac:dyDescent="0.3">
      <c r="A80" s="26" t="s">
        <v>157</v>
      </c>
      <c r="B80" s="26" t="s">
        <v>158</v>
      </c>
      <c r="C80" s="27"/>
      <c r="D80" s="20">
        <v>0</v>
      </c>
      <c r="E80" s="20">
        <f>+E81</f>
        <v>0</v>
      </c>
      <c r="F80" s="20">
        <f>+F81</f>
        <v>0</v>
      </c>
      <c r="G80" s="30">
        <f t="shared" si="4"/>
        <v>0</v>
      </c>
      <c r="H80" s="27"/>
      <c r="I80" s="22">
        <v>0</v>
      </c>
      <c r="J80" s="10"/>
    </row>
    <row r="81" spans="1:10" ht="25.5" hidden="1" customHeight="1" x14ac:dyDescent="0.3">
      <c r="A81" s="19" t="s">
        <v>159</v>
      </c>
      <c r="B81" s="19" t="s">
        <v>160</v>
      </c>
      <c r="C81" s="23"/>
      <c r="D81" s="24">
        <v>0</v>
      </c>
      <c r="E81" s="24">
        <v>0</v>
      </c>
      <c r="F81" s="24">
        <v>0</v>
      </c>
      <c r="G81" s="21">
        <f t="shared" si="4"/>
        <v>0</v>
      </c>
      <c r="H81" s="23"/>
      <c r="I81" s="25">
        <v>0</v>
      </c>
      <c r="J81" s="10"/>
    </row>
    <row r="82" spans="1:10" ht="25.5" hidden="1" customHeight="1" x14ac:dyDescent="0.3">
      <c r="A82" s="26" t="s">
        <v>161</v>
      </c>
      <c r="B82" s="26" t="s">
        <v>162</v>
      </c>
      <c r="C82" s="27"/>
      <c r="D82" s="20">
        <v>2067591.1</v>
      </c>
      <c r="E82" s="20">
        <f>+E83</f>
        <v>132035591</v>
      </c>
      <c r="F82" s="20">
        <f>+F83</f>
        <v>2469400</v>
      </c>
      <c r="G82" s="30">
        <f t="shared" si="4"/>
        <v>129566191</v>
      </c>
      <c r="H82" s="27"/>
      <c r="I82" s="22">
        <f t="shared" si="6"/>
        <v>1.8702533016268317E-2</v>
      </c>
      <c r="J82" s="10"/>
    </row>
    <row r="83" spans="1:10" ht="25.5" hidden="1" customHeight="1" x14ac:dyDescent="0.3">
      <c r="A83" s="19" t="s">
        <v>163</v>
      </c>
      <c r="B83" s="19" t="s">
        <v>164</v>
      </c>
      <c r="C83" s="23"/>
      <c r="D83" s="24">
        <v>2067591.1</v>
      </c>
      <c r="E83" s="24">
        <v>132035591</v>
      </c>
      <c r="F83" s="24">
        <v>2469400</v>
      </c>
      <c r="G83" s="21">
        <f t="shared" si="4"/>
        <v>129566191</v>
      </c>
      <c r="H83" s="23"/>
      <c r="I83" s="25">
        <f t="shared" si="6"/>
        <v>1.8702533016268317E-2</v>
      </c>
      <c r="J83" s="10"/>
    </row>
    <row r="84" spans="1:10" ht="25.5" hidden="1" customHeight="1" x14ac:dyDescent="0.3">
      <c r="A84" s="26" t="s">
        <v>165</v>
      </c>
      <c r="B84" s="26" t="s">
        <v>166</v>
      </c>
      <c r="C84" s="27"/>
      <c r="D84" s="20">
        <v>25750000</v>
      </c>
      <c r="E84" s="20">
        <f>+E85</f>
        <v>38070000</v>
      </c>
      <c r="F84" s="20">
        <f>+F85</f>
        <v>27320000</v>
      </c>
      <c r="G84" s="30">
        <f t="shared" si="4"/>
        <v>10750000</v>
      </c>
      <c r="H84" s="27"/>
      <c r="I84" s="22">
        <f t="shared" si="6"/>
        <v>0.71762542684528496</v>
      </c>
      <c r="J84" s="10"/>
    </row>
    <row r="85" spans="1:10" ht="25.5" hidden="1" customHeight="1" x14ac:dyDescent="0.3">
      <c r="A85" s="26" t="s">
        <v>167</v>
      </c>
      <c r="B85" s="26" t="s">
        <v>166</v>
      </c>
      <c r="C85" s="27"/>
      <c r="D85" s="20">
        <v>0</v>
      </c>
      <c r="E85" s="20">
        <f>+E86</f>
        <v>38070000</v>
      </c>
      <c r="F85" s="20">
        <f>+F86</f>
        <v>27320000</v>
      </c>
      <c r="G85" s="30">
        <f t="shared" si="4"/>
        <v>10750000</v>
      </c>
      <c r="H85" s="27"/>
      <c r="I85" s="22">
        <f t="shared" si="6"/>
        <v>0.71762542684528496</v>
      </c>
      <c r="J85" s="10"/>
    </row>
    <row r="86" spans="1:10" ht="25.5" hidden="1" customHeight="1" x14ac:dyDescent="0.3">
      <c r="A86" s="19" t="s">
        <v>168</v>
      </c>
      <c r="B86" s="19" t="s">
        <v>166</v>
      </c>
      <c r="C86" s="23"/>
      <c r="D86" s="24">
        <v>25750000</v>
      </c>
      <c r="E86" s="24">
        <v>38070000</v>
      </c>
      <c r="F86" s="24">
        <v>27320000</v>
      </c>
      <c r="G86" s="21">
        <f t="shared" si="4"/>
        <v>10750000</v>
      </c>
      <c r="H86" s="23"/>
      <c r="I86" s="25">
        <f t="shared" si="6"/>
        <v>0.71762542684528496</v>
      </c>
      <c r="J86" s="10"/>
    </row>
    <row r="87" spans="1:10" ht="25.5" hidden="1" customHeight="1" x14ac:dyDescent="0.3">
      <c r="A87" s="26" t="s">
        <v>169</v>
      </c>
      <c r="B87" s="26" t="s">
        <v>170</v>
      </c>
      <c r="C87" s="27"/>
      <c r="D87" s="20">
        <v>1309600000</v>
      </c>
      <c r="E87" s="20">
        <f>SUM(E88:E89)</f>
        <v>1309600000</v>
      </c>
      <c r="F87" s="20">
        <f>SUM(F88:F89)</f>
        <v>1202000000</v>
      </c>
      <c r="G87" s="30">
        <f t="shared" si="4"/>
        <v>107600000</v>
      </c>
      <c r="H87" s="27"/>
      <c r="I87" s="22">
        <f t="shared" si="6"/>
        <v>0.91783750763591931</v>
      </c>
      <c r="J87" s="10"/>
    </row>
    <row r="88" spans="1:10" ht="25.5" hidden="1" customHeight="1" x14ac:dyDescent="0.3">
      <c r="A88" s="19" t="s">
        <v>171</v>
      </c>
      <c r="B88" s="19" t="s">
        <v>172</v>
      </c>
      <c r="C88" s="23"/>
      <c r="D88" s="24">
        <v>1030000000</v>
      </c>
      <c r="E88" s="24">
        <v>1030000000</v>
      </c>
      <c r="F88" s="24">
        <v>1012000000</v>
      </c>
      <c r="G88" s="21">
        <f t="shared" si="4"/>
        <v>18000000</v>
      </c>
      <c r="H88" s="23"/>
      <c r="I88" s="25">
        <f t="shared" si="6"/>
        <v>0.98252427184466018</v>
      </c>
      <c r="J88" s="10"/>
    </row>
    <row r="89" spans="1:10" ht="25.5" hidden="1" customHeight="1" x14ac:dyDescent="0.3">
      <c r="A89" s="19" t="s">
        <v>173</v>
      </c>
      <c r="B89" s="19" t="s">
        <v>174</v>
      </c>
      <c r="C89" s="23"/>
      <c r="D89" s="24">
        <v>279600000</v>
      </c>
      <c r="E89" s="24">
        <v>279600000</v>
      </c>
      <c r="F89" s="24">
        <v>190000000</v>
      </c>
      <c r="G89" s="21">
        <f t="shared" si="4"/>
        <v>89600000</v>
      </c>
      <c r="H89" s="23"/>
      <c r="I89" s="25">
        <f t="shared" si="6"/>
        <v>0.67954220314735336</v>
      </c>
      <c r="J89" s="10"/>
    </row>
    <row r="90" spans="1:10" ht="25.5" hidden="1" customHeight="1" x14ac:dyDescent="0.3">
      <c r="A90" s="26" t="s">
        <v>175</v>
      </c>
      <c r="B90" s="26" t="s">
        <v>176</v>
      </c>
      <c r="C90" s="27"/>
      <c r="D90" s="20">
        <v>352218800</v>
      </c>
      <c r="E90" s="20">
        <f>+E91+E103+E93</f>
        <v>1067897059</v>
      </c>
      <c r="F90" s="20">
        <f>+F91+F103+F93</f>
        <v>133563818</v>
      </c>
      <c r="G90" s="30">
        <f t="shared" si="4"/>
        <v>934333241</v>
      </c>
      <c r="H90" s="27"/>
      <c r="I90" s="22">
        <f t="shared" si="6"/>
        <v>0.12507180994118647</v>
      </c>
      <c r="J90" s="10"/>
    </row>
    <row r="91" spans="1:10" ht="25.5" hidden="1" customHeight="1" x14ac:dyDescent="0.3">
      <c r="A91" s="26" t="s">
        <v>177</v>
      </c>
      <c r="B91" s="26" t="s">
        <v>178</v>
      </c>
      <c r="C91" s="27"/>
      <c r="D91" s="20">
        <v>339488000</v>
      </c>
      <c r="E91" s="20">
        <f>+E92</f>
        <v>150000000</v>
      </c>
      <c r="F91" s="20">
        <f>+F92</f>
        <v>9474957</v>
      </c>
      <c r="G91" s="30">
        <f t="shared" ref="G91:H136" si="7">+E91-F91</f>
        <v>140525043</v>
      </c>
      <c r="H91" s="27"/>
      <c r="I91" s="22">
        <f t="shared" si="6"/>
        <v>6.3166379999999994E-2</v>
      </c>
      <c r="J91" s="10"/>
    </row>
    <row r="92" spans="1:10" ht="25.5" hidden="1" customHeight="1" x14ac:dyDescent="0.3">
      <c r="A92" s="31" t="s">
        <v>308</v>
      </c>
      <c r="B92" s="19" t="s">
        <v>309</v>
      </c>
      <c r="C92" s="23"/>
      <c r="D92" s="24">
        <v>0</v>
      </c>
      <c r="E92" s="24">
        <v>150000000</v>
      </c>
      <c r="F92" s="24">
        <v>9474957</v>
      </c>
      <c r="G92" s="21">
        <f t="shared" si="7"/>
        <v>140525043</v>
      </c>
      <c r="H92" s="23"/>
      <c r="I92" s="25">
        <f t="shared" si="6"/>
        <v>6.3166379999999994E-2</v>
      </c>
      <c r="J92" s="10"/>
    </row>
    <row r="93" spans="1:10" ht="25.5" hidden="1" customHeight="1" x14ac:dyDescent="0.3">
      <c r="A93" s="26" t="s">
        <v>179</v>
      </c>
      <c r="B93" s="26" t="s">
        <v>180</v>
      </c>
      <c r="C93" s="27"/>
      <c r="D93" s="20">
        <v>339488000</v>
      </c>
      <c r="E93" s="20">
        <f>SUM(E94:E102)</f>
        <v>890545459</v>
      </c>
      <c r="F93" s="20">
        <f>SUM(F94:F102)</f>
        <v>107159218</v>
      </c>
      <c r="G93" s="30">
        <f t="shared" si="7"/>
        <v>783386241</v>
      </c>
      <c r="H93" s="27"/>
      <c r="I93" s="22">
        <f t="shared" si="6"/>
        <v>0.12032986852836224</v>
      </c>
      <c r="J93" s="10"/>
    </row>
    <row r="94" spans="1:10" ht="25.5" hidden="1" customHeight="1" x14ac:dyDescent="0.3">
      <c r="A94" s="19" t="s">
        <v>181</v>
      </c>
      <c r="B94" s="19" t="s">
        <v>182</v>
      </c>
      <c r="C94" s="23"/>
      <c r="D94" s="24">
        <v>339488000</v>
      </c>
      <c r="E94" s="24">
        <v>85420000</v>
      </c>
      <c r="F94" s="24">
        <v>0</v>
      </c>
      <c r="G94" s="30">
        <f t="shared" si="7"/>
        <v>85420000</v>
      </c>
      <c r="H94" s="23"/>
      <c r="I94" s="25">
        <f t="shared" si="6"/>
        <v>0</v>
      </c>
      <c r="J94" s="10"/>
    </row>
    <row r="95" spans="1:10" ht="25.5" hidden="1" customHeight="1" x14ac:dyDescent="0.3">
      <c r="A95" s="31" t="s">
        <v>292</v>
      </c>
      <c r="B95" s="19" t="s">
        <v>291</v>
      </c>
      <c r="C95" s="23"/>
      <c r="D95" s="24">
        <v>0</v>
      </c>
      <c r="E95" s="24">
        <v>238505459</v>
      </c>
      <c r="F95" s="24">
        <v>24974500</v>
      </c>
      <c r="G95" s="30">
        <f t="shared" si="7"/>
        <v>213530959</v>
      </c>
      <c r="H95" s="23"/>
      <c r="I95" s="25">
        <f t="shared" si="6"/>
        <v>0.10471248794351495</v>
      </c>
      <c r="J95" s="10"/>
    </row>
    <row r="96" spans="1:10" ht="25.5" hidden="1" customHeight="1" x14ac:dyDescent="0.3">
      <c r="A96" s="31" t="s">
        <v>293</v>
      </c>
      <c r="B96" s="19" t="s">
        <v>294</v>
      </c>
      <c r="C96" s="23"/>
      <c r="D96" s="24">
        <v>0</v>
      </c>
      <c r="E96" s="24">
        <v>221268000</v>
      </c>
      <c r="F96" s="24">
        <v>14812700</v>
      </c>
      <c r="G96" s="30">
        <f t="shared" si="7"/>
        <v>206455300</v>
      </c>
      <c r="H96" s="23"/>
      <c r="I96" s="25">
        <f t="shared" si="6"/>
        <v>6.6944610156009901E-2</v>
      </c>
      <c r="J96" s="10"/>
    </row>
    <row r="97" spans="1:10" ht="25.5" hidden="1" customHeight="1" x14ac:dyDescent="0.3">
      <c r="A97" s="31" t="s">
        <v>297</v>
      </c>
      <c r="B97" s="19" t="s">
        <v>295</v>
      </c>
      <c r="C97" s="23"/>
      <c r="D97" s="24">
        <v>0</v>
      </c>
      <c r="E97" s="24">
        <v>31000000</v>
      </c>
      <c r="F97" s="24">
        <v>0</v>
      </c>
      <c r="G97" s="30">
        <f t="shared" si="7"/>
        <v>31000000</v>
      </c>
      <c r="H97" s="23"/>
      <c r="I97" s="25">
        <f t="shared" si="6"/>
        <v>0</v>
      </c>
      <c r="J97" s="10"/>
    </row>
    <row r="98" spans="1:10" ht="25.5" hidden="1" customHeight="1" x14ac:dyDescent="0.3">
      <c r="A98" s="31" t="s">
        <v>296</v>
      </c>
      <c r="B98" s="19" t="s">
        <v>298</v>
      </c>
      <c r="C98" s="23"/>
      <c r="D98" s="24">
        <v>0</v>
      </c>
      <c r="E98" s="24">
        <v>167000000</v>
      </c>
      <c r="F98" s="24">
        <v>820685</v>
      </c>
      <c r="G98" s="30">
        <f t="shared" si="7"/>
        <v>166179315</v>
      </c>
      <c r="H98" s="23"/>
      <c r="I98" s="25">
        <f t="shared" si="6"/>
        <v>4.9142814371257483E-3</v>
      </c>
      <c r="J98" s="10"/>
    </row>
    <row r="99" spans="1:10" ht="25.5" hidden="1" customHeight="1" x14ac:dyDescent="0.3">
      <c r="A99" s="31" t="s">
        <v>299</v>
      </c>
      <c r="B99" s="19" t="s">
        <v>300</v>
      </c>
      <c r="C99" s="23"/>
      <c r="D99" s="24">
        <v>0</v>
      </c>
      <c r="E99" s="24">
        <v>46700000</v>
      </c>
      <c r="F99" s="24">
        <v>0</v>
      </c>
      <c r="G99" s="30">
        <f t="shared" si="7"/>
        <v>46700000</v>
      </c>
      <c r="H99" s="23"/>
      <c r="I99" s="25">
        <f t="shared" si="6"/>
        <v>0</v>
      </c>
      <c r="J99" s="10"/>
    </row>
    <row r="100" spans="1:10" ht="25.5" hidden="1" customHeight="1" x14ac:dyDescent="0.3">
      <c r="A100" s="31" t="s">
        <v>301</v>
      </c>
      <c r="B100" s="19" t="s">
        <v>302</v>
      </c>
      <c r="C100" s="23"/>
      <c r="D100" s="24">
        <v>0</v>
      </c>
      <c r="E100" s="24">
        <v>6800000</v>
      </c>
      <c r="F100" s="24">
        <v>0</v>
      </c>
      <c r="G100" s="30">
        <f t="shared" si="7"/>
        <v>6800000</v>
      </c>
      <c r="H100" s="23"/>
      <c r="I100" s="25">
        <f t="shared" si="6"/>
        <v>0</v>
      </c>
      <c r="J100" s="10"/>
    </row>
    <row r="101" spans="1:10" ht="25.5" hidden="1" customHeight="1" x14ac:dyDescent="0.3">
      <c r="A101" s="31" t="s">
        <v>303</v>
      </c>
      <c r="B101" s="19" t="s">
        <v>304</v>
      </c>
      <c r="C101" s="23"/>
      <c r="D101" s="24">
        <v>0</v>
      </c>
      <c r="E101" s="24">
        <v>27300000</v>
      </c>
      <c r="F101" s="24">
        <v>0</v>
      </c>
      <c r="G101" s="30">
        <f t="shared" si="7"/>
        <v>27300000</v>
      </c>
      <c r="H101" s="23"/>
      <c r="I101" s="25">
        <f t="shared" si="6"/>
        <v>0</v>
      </c>
      <c r="J101" s="10"/>
    </row>
    <row r="102" spans="1:10" ht="25.5" hidden="1" customHeight="1" x14ac:dyDescent="0.3">
      <c r="A102" s="31" t="s">
        <v>305</v>
      </c>
      <c r="B102" s="19" t="s">
        <v>216</v>
      </c>
      <c r="C102" s="23"/>
      <c r="D102" s="24">
        <v>0</v>
      </c>
      <c r="E102" s="24">
        <v>66552000</v>
      </c>
      <c r="F102" s="24">
        <v>66551333</v>
      </c>
      <c r="G102" s="30">
        <f t="shared" si="7"/>
        <v>667</v>
      </c>
      <c r="H102" s="23"/>
      <c r="I102" s="25">
        <f t="shared" si="6"/>
        <v>0.99998997776175025</v>
      </c>
      <c r="J102" s="10"/>
    </row>
    <row r="103" spans="1:10" ht="25.5" hidden="1" customHeight="1" x14ac:dyDescent="0.3">
      <c r="A103" s="26" t="s">
        <v>183</v>
      </c>
      <c r="B103" s="26" t="s">
        <v>184</v>
      </c>
      <c r="C103" s="27"/>
      <c r="D103" s="20">
        <v>12730800</v>
      </c>
      <c r="E103" s="20">
        <f>+E104</f>
        <v>27351600</v>
      </c>
      <c r="F103" s="20">
        <f>+F104</f>
        <v>16929643</v>
      </c>
      <c r="G103" s="30">
        <f t="shared" si="7"/>
        <v>10421957</v>
      </c>
      <c r="H103" s="27"/>
      <c r="I103" s="22">
        <f t="shared" si="6"/>
        <v>0.61896353412597438</v>
      </c>
      <c r="J103" s="10"/>
    </row>
    <row r="104" spans="1:10" ht="25.5" hidden="1" customHeight="1" x14ac:dyDescent="0.3">
      <c r="A104" s="26" t="s">
        <v>185</v>
      </c>
      <c r="B104" s="26" t="s">
        <v>186</v>
      </c>
      <c r="C104" s="27"/>
      <c r="D104" s="20">
        <v>12730800</v>
      </c>
      <c r="E104" s="20">
        <f>SUM(E105:E106)</f>
        <v>27351600</v>
      </c>
      <c r="F104" s="20">
        <f>SUM(F105:F106)</f>
        <v>16929643</v>
      </c>
      <c r="G104" s="30">
        <f t="shared" si="7"/>
        <v>10421957</v>
      </c>
      <c r="H104" s="27"/>
      <c r="I104" s="22">
        <f t="shared" si="6"/>
        <v>0.61896353412597438</v>
      </c>
      <c r="J104" s="10"/>
    </row>
    <row r="105" spans="1:10" ht="25.5" hidden="1" customHeight="1" x14ac:dyDescent="0.3">
      <c r="A105" s="31" t="s">
        <v>306</v>
      </c>
      <c r="B105" s="19" t="s">
        <v>307</v>
      </c>
      <c r="C105" s="23"/>
      <c r="D105" s="24">
        <v>0</v>
      </c>
      <c r="E105" s="24">
        <v>14620800</v>
      </c>
      <c r="F105" s="24">
        <v>10663003</v>
      </c>
      <c r="G105" s="30">
        <f t="shared" si="7"/>
        <v>3957797</v>
      </c>
      <c r="H105" s="23"/>
      <c r="I105" s="22">
        <f t="shared" si="6"/>
        <v>0.72930366327423946</v>
      </c>
      <c r="J105" s="10"/>
    </row>
    <row r="106" spans="1:10" ht="25.5" hidden="1" customHeight="1" x14ac:dyDescent="0.3">
      <c r="A106" s="19" t="s">
        <v>187</v>
      </c>
      <c r="B106" s="19" t="s">
        <v>188</v>
      </c>
      <c r="C106" s="23"/>
      <c r="D106" s="24">
        <v>12730800</v>
      </c>
      <c r="E106" s="24">
        <v>12730800</v>
      </c>
      <c r="F106" s="24">
        <v>6266640</v>
      </c>
      <c r="G106" s="21">
        <f t="shared" si="7"/>
        <v>6464160</v>
      </c>
      <c r="H106" s="23"/>
      <c r="I106" s="25">
        <f t="shared" si="6"/>
        <v>0.49224243566782921</v>
      </c>
      <c r="J106" s="10"/>
    </row>
    <row r="107" spans="1:10" ht="25.5" hidden="1" customHeight="1" x14ac:dyDescent="0.3">
      <c r="A107" s="26" t="s">
        <v>189</v>
      </c>
      <c r="B107" s="26" t="s">
        <v>190</v>
      </c>
      <c r="C107" s="27"/>
      <c r="D107" s="20">
        <v>5762354370.0799999</v>
      </c>
      <c r="E107" s="20">
        <f>+E111+E118+E123+E132+E134+E143+E108</f>
        <v>8902361370</v>
      </c>
      <c r="F107" s="20">
        <f>+F111+F118+F123+F132+F134+F143+F108</f>
        <v>3643218554</v>
      </c>
      <c r="G107" s="30">
        <f t="shared" si="7"/>
        <v>5259142816</v>
      </c>
      <c r="H107" s="27"/>
      <c r="I107" s="22">
        <f t="shared" si="6"/>
        <v>0.40924181827500899</v>
      </c>
      <c r="J107" s="10"/>
    </row>
    <row r="108" spans="1:10" ht="25.5" hidden="1" customHeight="1" x14ac:dyDescent="0.3">
      <c r="A108" s="32" t="s">
        <v>310</v>
      </c>
      <c r="B108" s="26" t="s">
        <v>312</v>
      </c>
      <c r="C108" s="27"/>
      <c r="D108" s="20">
        <f>SUM(D109:D110)</f>
        <v>0</v>
      </c>
      <c r="E108" s="20">
        <f t="shared" ref="E108:F108" si="8">SUM(E109:E110)</f>
        <v>838844000</v>
      </c>
      <c r="F108" s="20">
        <f t="shared" si="8"/>
        <v>818041601</v>
      </c>
      <c r="G108" s="30">
        <f t="shared" si="7"/>
        <v>20802399</v>
      </c>
      <c r="H108" s="27"/>
      <c r="I108" s="22">
        <f t="shared" si="6"/>
        <v>0.9752011112912532</v>
      </c>
      <c r="J108" s="10"/>
    </row>
    <row r="109" spans="1:10" ht="25.5" hidden="1" customHeight="1" x14ac:dyDescent="0.3">
      <c r="A109" s="31" t="s">
        <v>311</v>
      </c>
      <c r="B109" s="19" t="s">
        <v>313</v>
      </c>
      <c r="C109" s="23"/>
      <c r="D109" s="24">
        <v>0</v>
      </c>
      <c r="E109" s="24">
        <v>764555000</v>
      </c>
      <c r="F109" s="24">
        <v>743941602</v>
      </c>
      <c r="G109" s="30">
        <f t="shared" si="7"/>
        <v>20613398</v>
      </c>
      <c r="H109" s="23"/>
      <c r="I109" s="22">
        <f t="shared" si="6"/>
        <v>0.97303869832778545</v>
      </c>
      <c r="J109" s="10"/>
    </row>
    <row r="110" spans="1:10" ht="25.5" hidden="1" customHeight="1" x14ac:dyDescent="0.3">
      <c r="A110" s="31" t="s">
        <v>315</v>
      </c>
      <c r="B110" s="19" t="s">
        <v>314</v>
      </c>
      <c r="C110" s="23"/>
      <c r="D110" s="24">
        <v>0</v>
      </c>
      <c r="E110" s="24">
        <v>74289000</v>
      </c>
      <c r="F110" s="24">
        <v>74099999</v>
      </c>
      <c r="G110" s="30">
        <f t="shared" si="7"/>
        <v>189001</v>
      </c>
      <c r="H110" s="23"/>
      <c r="I110" s="22">
        <f t="shared" si="6"/>
        <v>0.99745586829813293</v>
      </c>
      <c r="J110" s="10"/>
    </row>
    <row r="111" spans="1:10" ht="25.5" hidden="1" customHeight="1" x14ac:dyDescent="0.3">
      <c r="A111" s="26" t="s">
        <v>191</v>
      </c>
      <c r="B111" s="26" t="s">
        <v>192</v>
      </c>
      <c r="C111" s="27"/>
      <c r="D111" s="20">
        <v>145581902.08000001</v>
      </c>
      <c r="E111" s="20">
        <f>SUM(E112:E117)</f>
        <v>454304902</v>
      </c>
      <c r="F111" s="20">
        <f>SUM(F112:F117)</f>
        <v>396580283</v>
      </c>
      <c r="G111" s="30">
        <f t="shared" si="7"/>
        <v>57724619</v>
      </c>
      <c r="H111" s="27"/>
      <c r="I111" s="22">
        <f t="shared" si="6"/>
        <v>0.87293859532248674</v>
      </c>
      <c r="J111" s="10"/>
    </row>
    <row r="112" spans="1:10" ht="25.5" hidden="1" customHeight="1" x14ac:dyDescent="0.3">
      <c r="A112" s="19" t="s">
        <v>193</v>
      </c>
      <c r="B112" s="19" t="s">
        <v>194</v>
      </c>
      <c r="C112" s="23"/>
      <c r="D112" s="24">
        <v>0</v>
      </c>
      <c r="E112" s="24">
        <v>182252000</v>
      </c>
      <c r="F112" s="24">
        <v>181251335</v>
      </c>
      <c r="G112" s="21">
        <f t="shared" si="7"/>
        <v>1000665</v>
      </c>
      <c r="H112" s="23"/>
      <c r="I112" s="25">
        <f t="shared" si="6"/>
        <v>0.99450944296907573</v>
      </c>
      <c r="J112" s="10"/>
    </row>
    <row r="113" spans="1:10" ht="25.5" hidden="1" customHeight="1" x14ac:dyDescent="0.3">
      <c r="A113" s="19" t="s">
        <v>195</v>
      </c>
      <c r="B113" s="19" t="s">
        <v>196</v>
      </c>
      <c r="C113" s="23"/>
      <c r="D113" s="24">
        <v>112777408.90000001</v>
      </c>
      <c r="E113" s="24">
        <v>112777409</v>
      </c>
      <c r="F113" s="24">
        <v>88961614</v>
      </c>
      <c r="G113" s="21">
        <f t="shared" si="7"/>
        <v>23815795</v>
      </c>
      <c r="H113" s="23"/>
      <c r="I113" s="25">
        <f t="shared" si="6"/>
        <v>0.78882477252159611</v>
      </c>
      <c r="J113" s="10"/>
    </row>
    <row r="114" spans="1:10" ht="25.5" hidden="1" customHeight="1" x14ac:dyDescent="0.3">
      <c r="A114" s="31" t="s">
        <v>316</v>
      </c>
      <c r="B114" s="19" t="s">
        <v>317</v>
      </c>
      <c r="C114" s="23"/>
      <c r="D114" s="24">
        <v>0</v>
      </c>
      <c r="E114" s="24">
        <v>126471000</v>
      </c>
      <c r="F114" s="24">
        <v>126367334</v>
      </c>
      <c r="G114" s="21">
        <f t="shared" si="7"/>
        <v>103666</v>
      </c>
      <c r="H114" s="23"/>
      <c r="I114" s="25">
        <f t="shared" si="6"/>
        <v>0.99918031801756924</v>
      </c>
      <c r="J114" s="10"/>
    </row>
    <row r="115" spans="1:10" ht="25.5" hidden="1" customHeight="1" x14ac:dyDescent="0.3">
      <c r="A115" s="19" t="s">
        <v>197</v>
      </c>
      <c r="B115" s="19" t="s">
        <v>198</v>
      </c>
      <c r="C115" s="23"/>
      <c r="D115" s="24">
        <v>7000000</v>
      </c>
      <c r="E115" s="24">
        <v>7000000</v>
      </c>
      <c r="F115" s="24">
        <v>0</v>
      </c>
      <c r="G115" s="21">
        <f t="shared" si="7"/>
        <v>7000000</v>
      </c>
      <c r="H115" s="23"/>
      <c r="I115" s="25">
        <f t="shared" si="6"/>
        <v>0</v>
      </c>
      <c r="J115" s="10"/>
    </row>
    <row r="116" spans="1:10" ht="25.5" hidden="1" customHeight="1" x14ac:dyDescent="0.3">
      <c r="A116" s="19" t="s">
        <v>199</v>
      </c>
      <c r="B116" s="19" t="s">
        <v>200</v>
      </c>
      <c r="C116" s="23"/>
      <c r="D116" s="24">
        <v>20600000</v>
      </c>
      <c r="E116" s="24">
        <v>20600000</v>
      </c>
      <c r="F116" s="24">
        <v>0</v>
      </c>
      <c r="G116" s="21">
        <f t="shared" si="7"/>
        <v>20600000</v>
      </c>
      <c r="H116" s="23"/>
      <c r="I116" s="25">
        <f t="shared" si="6"/>
        <v>0</v>
      </c>
      <c r="J116" s="10"/>
    </row>
    <row r="117" spans="1:10" ht="25.5" hidden="1" customHeight="1" x14ac:dyDescent="0.3">
      <c r="A117" s="31" t="s">
        <v>318</v>
      </c>
      <c r="B117" s="19" t="s">
        <v>201</v>
      </c>
      <c r="C117" s="23"/>
      <c r="D117" s="24">
        <v>5204493.18</v>
      </c>
      <c r="E117" s="24">
        <v>5204493</v>
      </c>
      <c r="F117" s="24">
        <v>0</v>
      </c>
      <c r="G117" s="21">
        <f t="shared" si="7"/>
        <v>5204493</v>
      </c>
      <c r="H117" s="23"/>
      <c r="I117" s="25">
        <f t="shared" si="6"/>
        <v>0</v>
      </c>
      <c r="J117" s="10"/>
    </row>
    <row r="118" spans="1:10" ht="25.5" hidden="1" customHeight="1" x14ac:dyDescent="0.3">
      <c r="A118" s="26" t="s">
        <v>202</v>
      </c>
      <c r="B118" s="26" t="s">
        <v>203</v>
      </c>
      <c r="C118" s="27"/>
      <c r="D118" s="20">
        <v>633495000</v>
      </c>
      <c r="E118" s="20">
        <f>SUM(E119:E122)</f>
        <v>939810000</v>
      </c>
      <c r="F118" s="20">
        <f>SUM(F119:F122)</f>
        <v>785015761</v>
      </c>
      <c r="G118" s="30">
        <f t="shared" si="7"/>
        <v>154794239</v>
      </c>
      <c r="H118" s="27"/>
      <c r="I118" s="22">
        <f t="shared" si="6"/>
        <v>0.83529198561411344</v>
      </c>
      <c r="J118" s="10"/>
    </row>
    <row r="119" spans="1:10" ht="25.5" hidden="1" customHeight="1" x14ac:dyDescent="0.3">
      <c r="A119" s="19" t="s">
        <v>204</v>
      </c>
      <c r="B119" s="19" t="s">
        <v>205</v>
      </c>
      <c r="C119" s="23"/>
      <c r="D119" s="24">
        <v>50000000</v>
      </c>
      <c r="E119" s="24">
        <v>50000000</v>
      </c>
      <c r="F119" s="24">
        <v>15000000</v>
      </c>
      <c r="G119" s="21">
        <f t="shared" si="7"/>
        <v>35000000</v>
      </c>
      <c r="H119" s="23"/>
      <c r="I119" s="25">
        <f t="shared" si="6"/>
        <v>0.3</v>
      </c>
      <c r="J119" s="10"/>
    </row>
    <row r="120" spans="1:10" ht="25.5" hidden="1" customHeight="1" x14ac:dyDescent="0.3">
      <c r="A120" s="19" t="s">
        <v>206</v>
      </c>
      <c r="B120" s="19" t="s">
        <v>207</v>
      </c>
      <c r="C120" s="23"/>
      <c r="D120" s="24">
        <v>583495000</v>
      </c>
      <c r="E120" s="24">
        <v>653595000</v>
      </c>
      <c r="F120" s="24">
        <v>537025428</v>
      </c>
      <c r="G120" s="21">
        <f>+E120-F120</f>
        <v>116569572</v>
      </c>
      <c r="H120" s="23"/>
      <c r="I120" s="25">
        <f t="shared" si="6"/>
        <v>0.82164861726298399</v>
      </c>
      <c r="J120" s="10"/>
    </row>
    <row r="121" spans="1:10" ht="25.5" hidden="1" customHeight="1" x14ac:dyDescent="0.3">
      <c r="A121" s="31" t="s">
        <v>319</v>
      </c>
      <c r="B121" s="19" t="s">
        <v>320</v>
      </c>
      <c r="C121" s="23"/>
      <c r="D121" s="24">
        <v>0</v>
      </c>
      <c r="E121" s="24">
        <v>30000000</v>
      </c>
      <c r="F121" s="24">
        <v>29666666</v>
      </c>
      <c r="G121" s="21">
        <f>+E121-F121</f>
        <v>333334</v>
      </c>
      <c r="H121" s="23"/>
      <c r="I121" s="25">
        <f t="shared" si="6"/>
        <v>0.98888886666666664</v>
      </c>
      <c r="J121" s="10"/>
    </row>
    <row r="122" spans="1:10" ht="25.5" hidden="1" customHeight="1" x14ac:dyDescent="0.3">
      <c r="A122" s="31" t="s">
        <v>321</v>
      </c>
      <c r="B122" s="19" t="s">
        <v>322</v>
      </c>
      <c r="C122" s="23"/>
      <c r="D122" s="24">
        <v>0</v>
      </c>
      <c r="E122" s="24">
        <v>206215000</v>
      </c>
      <c r="F122" s="24">
        <v>203323667</v>
      </c>
      <c r="G122" s="21">
        <f>+E122-F122</f>
        <v>2891333</v>
      </c>
      <c r="H122" s="23"/>
      <c r="I122" s="25">
        <f t="shared" si="6"/>
        <v>0.98597903644254781</v>
      </c>
      <c r="J122" s="10"/>
    </row>
    <row r="123" spans="1:10" ht="25.5" hidden="1" customHeight="1" x14ac:dyDescent="0.3">
      <c r="A123" s="26" t="s">
        <v>208</v>
      </c>
      <c r="B123" s="26" t="s">
        <v>209</v>
      </c>
      <c r="C123" s="27"/>
      <c r="D123" s="20">
        <v>4870492468</v>
      </c>
      <c r="E123" s="20">
        <f>SUM(E124:E131)</f>
        <v>6549477468</v>
      </c>
      <c r="F123" s="20">
        <f>SUM(F124:F131)</f>
        <v>1636440909</v>
      </c>
      <c r="G123" s="30">
        <f t="shared" si="7"/>
        <v>4913036559</v>
      </c>
      <c r="H123" s="27"/>
      <c r="I123" s="22">
        <f t="shared" si="6"/>
        <v>0.24985823937794482</v>
      </c>
      <c r="J123" s="10"/>
    </row>
    <row r="124" spans="1:10" ht="25.5" hidden="1" customHeight="1" x14ac:dyDescent="0.3">
      <c r="A124" s="19" t="s">
        <v>210</v>
      </c>
      <c r="B124" s="19" t="s">
        <v>211</v>
      </c>
      <c r="C124" s="23"/>
      <c r="D124" s="24">
        <v>2658775680</v>
      </c>
      <c r="E124" s="24">
        <v>2658775680</v>
      </c>
      <c r="F124" s="24">
        <v>0</v>
      </c>
      <c r="G124" s="21">
        <f t="shared" si="7"/>
        <v>2658775680</v>
      </c>
      <c r="H124" s="23"/>
      <c r="I124" s="25">
        <f t="shared" si="6"/>
        <v>0</v>
      </c>
      <c r="J124" s="10"/>
    </row>
    <row r="125" spans="1:10" ht="25.5" hidden="1" customHeight="1" x14ac:dyDescent="0.3">
      <c r="A125" s="19" t="s">
        <v>212</v>
      </c>
      <c r="B125" s="19" t="s">
        <v>213</v>
      </c>
      <c r="C125" s="23"/>
      <c r="D125" s="24">
        <v>12360000</v>
      </c>
      <c r="E125" s="24">
        <v>12360000</v>
      </c>
      <c r="F125" s="24">
        <v>0</v>
      </c>
      <c r="G125" s="21">
        <f t="shared" si="7"/>
        <v>12360000</v>
      </c>
      <c r="H125" s="23"/>
      <c r="I125" s="25">
        <f t="shared" si="6"/>
        <v>0</v>
      </c>
      <c r="J125" s="10"/>
    </row>
    <row r="126" spans="1:10" ht="25.5" hidden="1" customHeight="1" x14ac:dyDescent="0.3">
      <c r="A126" s="19" t="s">
        <v>212</v>
      </c>
      <c r="B126" s="19" t="s">
        <v>214</v>
      </c>
      <c r="C126" s="23"/>
      <c r="D126" s="24">
        <v>2172473788</v>
      </c>
      <c r="E126" s="24">
        <v>2172473788</v>
      </c>
      <c r="F126" s="24">
        <v>0</v>
      </c>
      <c r="G126" s="21">
        <f t="shared" si="7"/>
        <v>2172473788</v>
      </c>
      <c r="H126" s="23"/>
      <c r="I126" s="25">
        <f t="shared" si="6"/>
        <v>0</v>
      </c>
      <c r="J126" s="10"/>
    </row>
    <row r="127" spans="1:10" ht="25.5" hidden="1" customHeight="1" x14ac:dyDescent="0.3">
      <c r="A127" s="31" t="s">
        <v>323</v>
      </c>
      <c r="B127" s="19" t="s">
        <v>324</v>
      </c>
      <c r="C127" s="23"/>
      <c r="D127" s="24">
        <v>0</v>
      </c>
      <c r="E127" s="24">
        <v>1528350000</v>
      </c>
      <c r="F127" s="24">
        <v>1485805909</v>
      </c>
      <c r="G127" s="21">
        <f t="shared" si="7"/>
        <v>42544091</v>
      </c>
      <c r="H127" s="23"/>
      <c r="I127" s="25">
        <f t="shared" si="6"/>
        <v>0.9721633846959139</v>
      </c>
      <c r="J127" s="10"/>
    </row>
    <row r="128" spans="1:10" ht="25.5" hidden="1" customHeight="1" x14ac:dyDescent="0.3">
      <c r="A128" s="19" t="s">
        <v>215</v>
      </c>
      <c r="B128" s="19" t="s">
        <v>216</v>
      </c>
      <c r="C128" s="23"/>
      <c r="D128" s="24">
        <v>26883000</v>
      </c>
      <c r="E128" s="24">
        <v>0</v>
      </c>
      <c r="F128" s="24">
        <v>0</v>
      </c>
      <c r="G128" s="21">
        <f t="shared" si="7"/>
        <v>0</v>
      </c>
      <c r="H128" s="23"/>
      <c r="I128" s="25">
        <v>0</v>
      </c>
      <c r="J128" s="10"/>
    </row>
    <row r="129" spans="1:10" ht="25.5" hidden="1" customHeight="1" x14ac:dyDescent="0.3">
      <c r="A129" s="19" t="s">
        <v>217</v>
      </c>
      <c r="B129" s="19" t="s">
        <v>218</v>
      </c>
      <c r="C129" s="23"/>
      <c r="D129" s="24">
        <v>21218000</v>
      </c>
      <c r="E129" s="24">
        <v>171853000</v>
      </c>
      <c r="F129" s="24">
        <v>150635000</v>
      </c>
      <c r="G129" s="21">
        <f t="shared" si="7"/>
        <v>21218000</v>
      </c>
      <c r="H129" s="23"/>
      <c r="I129" s="25">
        <f t="shared" si="6"/>
        <v>0.8765340145356787</v>
      </c>
      <c r="J129" s="10"/>
    </row>
    <row r="130" spans="1:10" ht="25.5" hidden="1" customHeight="1" x14ac:dyDescent="0.3">
      <c r="A130" s="19" t="s">
        <v>219</v>
      </c>
      <c r="B130" s="19" t="s">
        <v>220</v>
      </c>
      <c r="C130" s="23"/>
      <c r="D130" s="24">
        <v>0</v>
      </c>
      <c r="E130" s="24">
        <v>0</v>
      </c>
      <c r="F130" s="24">
        <v>0</v>
      </c>
      <c r="G130" s="21">
        <f t="shared" si="7"/>
        <v>0</v>
      </c>
      <c r="H130" s="23"/>
      <c r="I130" s="25">
        <v>0</v>
      </c>
      <c r="J130" s="10"/>
    </row>
    <row r="131" spans="1:10" ht="25.5" hidden="1" customHeight="1" x14ac:dyDescent="0.3">
      <c r="A131" s="19" t="s">
        <v>221</v>
      </c>
      <c r="B131" s="19" t="s">
        <v>222</v>
      </c>
      <c r="C131" s="23"/>
      <c r="D131" s="24">
        <v>5665000</v>
      </c>
      <c r="E131" s="24">
        <v>5665000</v>
      </c>
      <c r="F131" s="24">
        <v>0</v>
      </c>
      <c r="G131" s="21">
        <f t="shared" si="7"/>
        <v>5665000</v>
      </c>
      <c r="H131" s="23"/>
      <c r="I131" s="25">
        <f t="shared" si="6"/>
        <v>0</v>
      </c>
      <c r="J131" s="10"/>
    </row>
    <row r="132" spans="1:10" ht="25.5" hidden="1" customHeight="1" x14ac:dyDescent="0.3">
      <c r="A132" s="26" t="s">
        <v>223</v>
      </c>
      <c r="B132" s="26" t="s">
        <v>224</v>
      </c>
      <c r="C132" s="27"/>
      <c r="D132" s="20">
        <v>0</v>
      </c>
      <c r="E132" s="20">
        <f>+E133</f>
        <v>0</v>
      </c>
      <c r="F132" s="20">
        <f>+F133</f>
        <v>0</v>
      </c>
      <c r="G132" s="30">
        <f t="shared" si="7"/>
        <v>0</v>
      </c>
      <c r="H132" s="27"/>
      <c r="I132" s="22">
        <v>0</v>
      </c>
      <c r="J132" s="10"/>
    </row>
    <row r="133" spans="1:10" ht="25.5" hidden="1" customHeight="1" x14ac:dyDescent="0.3">
      <c r="A133" s="19" t="s">
        <v>225</v>
      </c>
      <c r="B133" s="19" t="s">
        <v>226</v>
      </c>
      <c r="C133" s="23"/>
      <c r="D133" s="24">
        <v>0</v>
      </c>
      <c r="E133" s="24">
        <v>0</v>
      </c>
      <c r="F133" s="24">
        <v>0</v>
      </c>
      <c r="G133" s="21">
        <f t="shared" si="7"/>
        <v>0</v>
      </c>
      <c r="H133" s="23"/>
      <c r="I133" s="25">
        <v>0</v>
      </c>
      <c r="J133" s="10"/>
    </row>
    <row r="134" spans="1:10" ht="25.5" hidden="1" customHeight="1" x14ac:dyDescent="0.3">
      <c r="A134" s="26" t="s">
        <v>227</v>
      </c>
      <c r="B134" s="26" t="s">
        <v>228</v>
      </c>
      <c r="C134" s="27"/>
      <c r="D134" s="20">
        <v>97335000</v>
      </c>
      <c r="E134" s="20">
        <f>+E135+E141</f>
        <v>104475000</v>
      </c>
      <c r="F134" s="20">
        <f>+F135+F141</f>
        <v>7140000</v>
      </c>
      <c r="G134" s="30">
        <f t="shared" si="7"/>
        <v>97335000</v>
      </c>
      <c r="H134" s="27"/>
      <c r="I134" s="22">
        <f t="shared" si="6"/>
        <v>6.834170854271357E-2</v>
      </c>
      <c r="J134" s="10"/>
    </row>
    <row r="135" spans="1:10" ht="25.5" hidden="1" customHeight="1" x14ac:dyDescent="0.3">
      <c r="A135" s="26" t="s">
        <v>229</v>
      </c>
      <c r="B135" s="26" t="s">
        <v>230</v>
      </c>
      <c r="C135" s="27"/>
      <c r="D135" s="20">
        <v>87035000</v>
      </c>
      <c r="E135" s="20">
        <f>SUM(E136:E140)</f>
        <v>94175000</v>
      </c>
      <c r="F135" s="20">
        <f>SUM(F136:F140)</f>
        <v>7140000</v>
      </c>
      <c r="G135" s="30">
        <f t="shared" si="7"/>
        <v>87035000</v>
      </c>
      <c r="H135" s="27"/>
      <c r="I135" s="22">
        <f t="shared" si="6"/>
        <v>7.5816299442527213E-2</v>
      </c>
      <c r="J135" s="10"/>
    </row>
    <row r="136" spans="1:10" ht="25.5" hidden="1" customHeight="1" x14ac:dyDescent="0.3">
      <c r="A136" s="19" t="s">
        <v>231</v>
      </c>
      <c r="B136" s="19" t="s">
        <v>232</v>
      </c>
      <c r="C136" s="23"/>
      <c r="D136" s="24">
        <v>42230000</v>
      </c>
      <c r="E136" s="24">
        <v>42230000</v>
      </c>
      <c r="F136" s="24">
        <v>0</v>
      </c>
      <c r="G136" s="21">
        <f t="shared" si="7"/>
        <v>42230000</v>
      </c>
      <c r="H136" s="21">
        <f t="shared" si="7"/>
        <v>-42230000</v>
      </c>
      <c r="I136" s="25">
        <f t="shared" si="6"/>
        <v>0</v>
      </c>
      <c r="J136" s="10"/>
    </row>
    <row r="137" spans="1:10" ht="25.5" hidden="1" customHeight="1" x14ac:dyDescent="0.3">
      <c r="A137" s="31" t="s">
        <v>325</v>
      </c>
      <c r="B137" s="19" t="s">
        <v>326</v>
      </c>
      <c r="C137" s="23"/>
      <c r="D137" s="24">
        <v>0</v>
      </c>
      <c r="E137" s="24">
        <v>7140000</v>
      </c>
      <c r="F137" s="24">
        <v>7140000</v>
      </c>
      <c r="G137" s="21">
        <f t="shared" ref="G137:G186" si="9">+E137-F137</f>
        <v>0</v>
      </c>
      <c r="H137" s="23"/>
      <c r="I137" s="25">
        <f t="shared" si="6"/>
        <v>1</v>
      </c>
      <c r="J137" s="10"/>
    </row>
    <row r="138" spans="1:10" ht="25.5" hidden="1" customHeight="1" x14ac:dyDescent="0.3">
      <c r="A138" s="19" t="s">
        <v>233</v>
      </c>
      <c r="B138" s="19" t="s">
        <v>234</v>
      </c>
      <c r="C138" s="23"/>
      <c r="D138" s="24">
        <v>0</v>
      </c>
      <c r="E138" s="24">
        <v>0</v>
      </c>
      <c r="F138" s="24">
        <v>0</v>
      </c>
      <c r="G138" s="21">
        <f t="shared" si="9"/>
        <v>0</v>
      </c>
      <c r="H138" s="23"/>
      <c r="I138" s="25">
        <v>0</v>
      </c>
      <c r="J138" s="10"/>
    </row>
    <row r="139" spans="1:10" ht="25.5" hidden="1" customHeight="1" x14ac:dyDescent="0.3">
      <c r="A139" s="19" t="s">
        <v>235</v>
      </c>
      <c r="B139" s="19" t="s">
        <v>236</v>
      </c>
      <c r="C139" s="23"/>
      <c r="D139" s="24">
        <v>30900000</v>
      </c>
      <c r="E139" s="24">
        <v>30900000</v>
      </c>
      <c r="F139" s="24">
        <v>0</v>
      </c>
      <c r="G139" s="21">
        <f t="shared" si="9"/>
        <v>30900000</v>
      </c>
      <c r="H139" s="23"/>
      <c r="I139" s="25">
        <f t="shared" si="6"/>
        <v>0</v>
      </c>
      <c r="J139" s="10"/>
    </row>
    <row r="140" spans="1:10" ht="25.5" hidden="1" customHeight="1" x14ac:dyDescent="0.3">
      <c r="A140" s="19" t="s">
        <v>237</v>
      </c>
      <c r="B140" s="19" t="s">
        <v>238</v>
      </c>
      <c r="C140" s="23"/>
      <c r="D140" s="24">
        <v>13905000</v>
      </c>
      <c r="E140" s="24">
        <v>13905000</v>
      </c>
      <c r="F140" s="24">
        <v>0</v>
      </c>
      <c r="G140" s="21">
        <f t="shared" si="9"/>
        <v>13905000</v>
      </c>
      <c r="H140" s="23"/>
      <c r="I140" s="25">
        <f t="shared" si="6"/>
        <v>0</v>
      </c>
      <c r="J140" s="10"/>
    </row>
    <row r="141" spans="1:10" ht="25.5" hidden="1" customHeight="1" x14ac:dyDescent="0.3">
      <c r="A141" s="26" t="s">
        <v>239</v>
      </c>
      <c r="B141" s="26" t="s">
        <v>240</v>
      </c>
      <c r="C141" s="27"/>
      <c r="D141" s="20">
        <v>10300000</v>
      </c>
      <c r="E141" s="20">
        <f>+E142</f>
        <v>10300000</v>
      </c>
      <c r="F141" s="20">
        <f>+F142</f>
        <v>0</v>
      </c>
      <c r="G141" s="30">
        <f t="shared" si="9"/>
        <v>10300000</v>
      </c>
      <c r="H141" s="27"/>
      <c r="I141" s="22">
        <f t="shared" si="6"/>
        <v>0</v>
      </c>
      <c r="J141" s="10"/>
    </row>
    <row r="142" spans="1:10" ht="25.5" hidden="1" customHeight="1" x14ac:dyDescent="0.3">
      <c r="A142" s="19" t="s">
        <v>241</v>
      </c>
      <c r="B142" s="19" t="s">
        <v>242</v>
      </c>
      <c r="C142" s="23"/>
      <c r="D142" s="24">
        <v>10300000</v>
      </c>
      <c r="E142" s="24">
        <v>10300000</v>
      </c>
      <c r="F142" s="24">
        <v>0</v>
      </c>
      <c r="G142" s="21">
        <f t="shared" si="9"/>
        <v>10300000</v>
      </c>
      <c r="H142" s="23"/>
      <c r="I142" s="25">
        <f t="shared" si="6"/>
        <v>0</v>
      </c>
      <c r="J142" s="10"/>
    </row>
    <row r="143" spans="1:10" ht="25.5" hidden="1" customHeight="1" x14ac:dyDescent="0.3">
      <c r="A143" s="26" t="s">
        <v>243</v>
      </c>
      <c r="B143" s="26" t="s">
        <v>244</v>
      </c>
      <c r="C143" s="27"/>
      <c r="D143" s="20">
        <v>15450000</v>
      </c>
      <c r="E143" s="20">
        <f>+E144</f>
        <v>15450000</v>
      </c>
      <c r="F143" s="20">
        <f>+F144</f>
        <v>0</v>
      </c>
      <c r="G143" s="30">
        <f t="shared" si="9"/>
        <v>15450000</v>
      </c>
      <c r="H143" s="27"/>
      <c r="I143" s="22">
        <f t="shared" si="6"/>
        <v>0</v>
      </c>
      <c r="J143" s="10"/>
    </row>
    <row r="144" spans="1:10" ht="25.5" hidden="1" customHeight="1" x14ac:dyDescent="0.3">
      <c r="A144" s="19" t="s">
        <v>245</v>
      </c>
      <c r="B144" s="19" t="s">
        <v>246</v>
      </c>
      <c r="C144" s="23"/>
      <c r="D144" s="24">
        <v>15450000</v>
      </c>
      <c r="E144" s="24">
        <v>15450000</v>
      </c>
      <c r="F144" s="24">
        <v>0</v>
      </c>
      <c r="G144" s="21">
        <f t="shared" si="9"/>
        <v>15450000</v>
      </c>
      <c r="H144" s="23"/>
      <c r="I144" s="25">
        <f t="shared" si="6"/>
        <v>0</v>
      </c>
      <c r="J144" s="10"/>
    </row>
    <row r="145" spans="1:10" ht="25.5" hidden="1" customHeight="1" x14ac:dyDescent="0.3">
      <c r="A145" s="26" t="s">
        <v>247</v>
      </c>
      <c r="B145" s="26" t="s">
        <v>248</v>
      </c>
      <c r="C145" s="27"/>
      <c r="D145" s="20">
        <v>198095000</v>
      </c>
      <c r="E145" s="20">
        <f>+E151+E153+E155+E157+E146+E148</f>
        <v>362010714</v>
      </c>
      <c r="F145" s="20">
        <f>+F151+F153+F155+F157+F146+F148</f>
        <v>99629320</v>
      </c>
      <c r="G145" s="30">
        <f t="shared" si="9"/>
        <v>262381394</v>
      </c>
      <c r="H145" s="27"/>
      <c r="I145" s="22">
        <f t="shared" si="6"/>
        <v>0.2752109706896686</v>
      </c>
      <c r="J145" s="10"/>
    </row>
    <row r="146" spans="1:10" ht="25.5" hidden="1" customHeight="1" x14ac:dyDescent="0.3">
      <c r="A146" s="32" t="s">
        <v>327</v>
      </c>
      <c r="B146" s="26" t="s">
        <v>328</v>
      </c>
      <c r="C146" s="27"/>
      <c r="D146" s="20">
        <v>0</v>
      </c>
      <c r="E146" s="20">
        <f>+E147</f>
        <v>51221000</v>
      </c>
      <c r="F146" s="20">
        <f>+F147</f>
        <v>18221000</v>
      </c>
      <c r="G146" s="30">
        <f t="shared" si="9"/>
        <v>33000000</v>
      </c>
      <c r="H146" s="27"/>
      <c r="I146" s="22">
        <f t="shared" si="6"/>
        <v>0.3557330001366627</v>
      </c>
      <c r="J146" s="10"/>
    </row>
    <row r="147" spans="1:10" ht="25.5" hidden="1" customHeight="1" x14ac:dyDescent="0.3">
      <c r="A147" s="31" t="s">
        <v>329</v>
      </c>
      <c r="B147" s="19" t="s">
        <v>328</v>
      </c>
      <c r="C147" s="23"/>
      <c r="D147" s="24">
        <v>0</v>
      </c>
      <c r="E147" s="24">
        <v>51221000</v>
      </c>
      <c r="F147" s="24">
        <v>18221000</v>
      </c>
      <c r="G147" s="21">
        <f t="shared" si="9"/>
        <v>33000000</v>
      </c>
      <c r="H147" s="23"/>
      <c r="I147" s="25">
        <f t="shared" si="6"/>
        <v>0.3557330001366627</v>
      </c>
      <c r="J147" s="10"/>
    </row>
    <row r="148" spans="1:10" ht="25.5" hidden="1" customHeight="1" x14ac:dyDescent="0.3">
      <c r="A148" s="32" t="s">
        <v>330</v>
      </c>
      <c r="B148" s="26" t="s">
        <v>331</v>
      </c>
      <c r="C148" s="27"/>
      <c r="D148" s="20">
        <v>0</v>
      </c>
      <c r="E148" s="20">
        <f>SUM(E149:E150)</f>
        <v>112694714</v>
      </c>
      <c r="F148" s="20">
        <f>SUM(F149:F150)</f>
        <v>14408320</v>
      </c>
      <c r="G148" s="30">
        <f t="shared" si="9"/>
        <v>98286394</v>
      </c>
      <c r="H148" s="27"/>
      <c r="I148" s="22">
        <f t="shared" si="6"/>
        <v>0.12785266929201311</v>
      </c>
      <c r="J148" s="10"/>
    </row>
    <row r="149" spans="1:10" ht="25.5" hidden="1" customHeight="1" x14ac:dyDescent="0.3">
      <c r="A149" s="31" t="s">
        <v>332</v>
      </c>
      <c r="B149" s="19" t="s">
        <v>331</v>
      </c>
      <c r="C149" s="23"/>
      <c r="D149" s="24">
        <v>0</v>
      </c>
      <c r="E149" s="24">
        <v>102694714</v>
      </c>
      <c r="F149" s="24">
        <v>14408320</v>
      </c>
      <c r="G149" s="21">
        <f t="shared" si="9"/>
        <v>88286394</v>
      </c>
      <c r="H149" s="23"/>
      <c r="I149" s="25">
        <f t="shared" si="6"/>
        <v>0.1403024502312748</v>
      </c>
      <c r="J149" s="10"/>
    </row>
    <row r="150" spans="1:10" ht="25.5" hidden="1" customHeight="1" x14ac:dyDescent="0.3">
      <c r="A150" s="31" t="s">
        <v>333</v>
      </c>
      <c r="B150" s="19" t="s">
        <v>334</v>
      </c>
      <c r="C150" s="23"/>
      <c r="D150" s="24">
        <v>0</v>
      </c>
      <c r="E150" s="24">
        <v>10000000</v>
      </c>
      <c r="F150" s="24">
        <v>0</v>
      </c>
      <c r="G150" s="21">
        <f t="shared" si="9"/>
        <v>10000000</v>
      </c>
      <c r="H150" s="23"/>
      <c r="I150" s="25">
        <f t="shared" si="6"/>
        <v>0</v>
      </c>
      <c r="J150" s="10"/>
    </row>
    <row r="151" spans="1:10" ht="25.5" hidden="1" customHeight="1" x14ac:dyDescent="0.3">
      <c r="A151" s="26" t="s">
        <v>249</v>
      </c>
      <c r="B151" s="26" t="s">
        <v>250</v>
      </c>
      <c r="C151" s="27"/>
      <c r="D151" s="20">
        <v>38000000</v>
      </c>
      <c r="E151" s="20">
        <f>+E152</f>
        <v>38000000</v>
      </c>
      <c r="F151" s="20">
        <f>+F152</f>
        <v>0</v>
      </c>
      <c r="G151" s="30">
        <f t="shared" si="9"/>
        <v>38000000</v>
      </c>
      <c r="H151" s="27"/>
      <c r="I151" s="22">
        <f t="shared" si="6"/>
        <v>0</v>
      </c>
      <c r="J151" s="10"/>
    </row>
    <row r="152" spans="1:10" ht="25.5" hidden="1" customHeight="1" x14ac:dyDescent="0.3">
      <c r="A152" s="19" t="s">
        <v>251</v>
      </c>
      <c r="B152" s="19" t="s">
        <v>252</v>
      </c>
      <c r="C152" s="23"/>
      <c r="D152" s="24">
        <v>38000000</v>
      </c>
      <c r="E152" s="24">
        <v>38000000</v>
      </c>
      <c r="F152" s="24">
        <v>0</v>
      </c>
      <c r="G152" s="21">
        <f t="shared" si="9"/>
        <v>38000000</v>
      </c>
      <c r="H152" s="23"/>
      <c r="I152" s="25">
        <f t="shared" si="6"/>
        <v>0</v>
      </c>
      <c r="J152" s="10"/>
    </row>
    <row r="153" spans="1:10" ht="25.5" hidden="1" customHeight="1" x14ac:dyDescent="0.3">
      <c r="A153" s="26" t="s">
        <v>253</v>
      </c>
      <c r="B153" s="26" t="s">
        <v>254</v>
      </c>
      <c r="C153" s="27"/>
      <c r="D153" s="20">
        <v>82400000</v>
      </c>
      <c r="E153" s="20">
        <f>+E154</f>
        <v>82400000</v>
      </c>
      <c r="F153" s="20">
        <f>+F154</f>
        <v>67000000</v>
      </c>
      <c r="G153" s="30">
        <f t="shared" si="9"/>
        <v>15400000</v>
      </c>
      <c r="H153" s="27"/>
      <c r="I153" s="22">
        <f t="shared" si="6"/>
        <v>0.81310679611650483</v>
      </c>
      <c r="J153" s="10"/>
    </row>
    <row r="154" spans="1:10" ht="25.5" hidden="1" customHeight="1" x14ac:dyDescent="0.3">
      <c r="A154" s="19" t="s">
        <v>255</v>
      </c>
      <c r="B154" s="19" t="s">
        <v>256</v>
      </c>
      <c r="C154" s="23"/>
      <c r="D154" s="24">
        <v>82400000</v>
      </c>
      <c r="E154" s="24">
        <v>82400000</v>
      </c>
      <c r="F154" s="24">
        <v>67000000</v>
      </c>
      <c r="G154" s="21">
        <f t="shared" si="9"/>
        <v>15400000</v>
      </c>
      <c r="H154" s="23"/>
      <c r="I154" s="25">
        <f t="shared" si="6"/>
        <v>0.81310679611650483</v>
      </c>
      <c r="J154" s="10"/>
    </row>
    <row r="155" spans="1:10" ht="25.5" hidden="1" customHeight="1" x14ac:dyDescent="0.3">
      <c r="A155" s="26" t="s">
        <v>257</v>
      </c>
      <c r="B155" s="26" t="s">
        <v>258</v>
      </c>
      <c r="C155" s="27"/>
      <c r="D155" s="20">
        <v>71000000</v>
      </c>
      <c r="E155" s="20">
        <f>+E156</f>
        <v>71000000</v>
      </c>
      <c r="F155" s="20">
        <f>+F156</f>
        <v>0</v>
      </c>
      <c r="G155" s="30">
        <f t="shared" si="9"/>
        <v>71000000</v>
      </c>
      <c r="H155" s="27"/>
      <c r="I155" s="22">
        <f t="shared" si="6"/>
        <v>0</v>
      </c>
      <c r="J155" s="10"/>
    </row>
    <row r="156" spans="1:10" ht="25.5" hidden="1" customHeight="1" x14ac:dyDescent="0.3">
      <c r="A156" s="19" t="s">
        <v>259</v>
      </c>
      <c r="B156" s="19" t="s">
        <v>260</v>
      </c>
      <c r="C156" s="23"/>
      <c r="D156" s="24">
        <v>71000000</v>
      </c>
      <c r="E156" s="24">
        <v>71000000</v>
      </c>
      <c r="F156" s="24">
        <v>0</v>
      </c>
      <c r="G156" s="21">
        <f t="shared" si="9"/>
        <v>71000000</v>
      </c>
      <c r="H156" s="23"/>
      <c r="I156" s="25">
        <f t="shared" si="6"/>
        <v>0</v>
      </c>
      <c r="J156" s="10"/>
    </row>
    <row r="157" spans="1:10" ht="25.5" hidden="1" customHeight="1" x14ac:dyDescent="0.3">
      <c r="A157" s="26" t="s">
        <v>261</v>
      </c>
      <c r="B157" s="26" t="s">
        <v>262</v>
      </c>
      <c r="C157" s="27"/>
      <c r="D157" s="20">
        <v>6695000</v>
      </c>
      <c r="E157" s="20">
        <f>+E158</f>
        <v>6695000</v>
      </c>
      <c r="F157" s="20">
        <f>+F158</f>
        <v>0</v>
      </c>
      <c r="G157" s="30">
        <f t="shared" si="9"/>
        <v>6695000</v>
      </c>
      <c r="H157" s="27"/>
      <c r="I157" s="22">
        <f t="shared" si="6"/>
        <v>0</v>
      </c>
      <c r="J157" s="10"/>
    </row>
    <row r="158" spans="1:10" ht="25.5" hidden="1" customHeight="1" x14ac:dyDescent="0.3">
      <c r="A158" s="19" t="s">
        <v>263</v>
      </c>
      <c r="B158" s="19" t="s">
        <v>264</v>
      </c>
      <c r="C158" s="23"/>
      <c r="D158" s="24">
        <v>6695000</v>
      </c>
      <c r="E158" s="24">
        <v>6695000</v>
      </c>
      <c r="F158" s="24">
        <v>0</v>
      </c>
      <c r="G158" s="21">
        <f t="shared" si="9"/>
        <v>6695000</v>
      </c>
      <c r="H158" s="23"/>
      <c r="I158" s="25">
        <f t="shared" si="6"/>
        <v>0</v>
      </c>
      <c r="J158" s="10"/>
    </row>
    <row r="159" spans="1:10" ht="25.5" hidden="1" customHeight="1" x14ac:dyDescent="0.3">
      <c r="A159" s="26" t="s">
        <v>265</v>
      </c>
      <c r="B159" s="26" t="s">
        <v>266</v>
      </c>
      <c r="C159" s="27"/>
      <c r="D159" s="20">
        <v>365354000</v>
      </c>
      <c r="E159" s="20">
        <f>+E160</f>
        <v>175521000</v>
      </c>
      <c r="F159" s="20">
        <f>+F160</f>
        <v>7035421</v>
      </c>
      <c r="G159" s="30">
        <f t="shared" si="9"/>
        <v>168485579</v>
      </c>
      <c r="H159" s="27"/>
      <c r="I159" s="22">
        <f t="shared" si="6"/>
        <v>4.0083072680761847E-2</v>
      </c>
      <c r="J159" s="10"/>
    </row>
    <row r="160" spans="1:10" ht="25.5" hidden="1" customHeight="1" x14ac:dyDescent="0.3">
      <c r="A160" s="19" t="s">
        <v>267</v>
      </c>
      <c r="B160" s="19" t="s">
        <v>266</v>
      </c>
      <c r="C160" s="23"/>
      <c r="D160" s="24">
        <v>365354000</v>
      </c>
      <c r="E160" s="24">
        <v>175521000</v>
      </c>
      <c r="F160" s="24">
        <v>7035421</v>
      </c>
      <c r="G160" s="21">
        <f t="shared" si="9"/>
        <v>168485579</v>
      </c>
      <c r="H160" s="23"/>
      <c r="I160" s="25">
        <f t="shared" si="6"/>
        <v>4.0083072680761847E-2</v>
      </c>
      <c r="J160" s="10"/>
    </row>
    <row r="161" spans="1:10" ht="25.5" hidden="1" customHeight="1" x14ac:dyDescent="0.3">
      <c r="A161" s="32" t="s">
        <v>335</v>
      </c>
      <c r="B161" s="26" t="s">
        <v>336</v>
      </c>
      <c r="C161" s="27"/>
      <c r="D161" s="20">
        <v>0</v>
      </c>
      <c r="E161" s="20">
        <f>+E162</f>
        <v>375379200</v>
      </c>
      <c r="F161" s="20">
        <f>+F162</f>
        <v>0</v>
      </c>
      <c r="G161" s="21">
        <f t="shared" si="9"/>
        <v>375379200</v>
      </c>
      <c r="H161" s="27"/>
      <c r="I161" s="25">
        <f t="shared" si="6"/>
        <v>0</v>
      </c>
      <c r="J161" s="10"/>
    </row>
    <row r="162" spans="1:10" ht="25.5" hidden="1" customHeight="1" x14ac:dyDescent="0.3">
      <c r="A162" s="31" t="s">
        <v>337</v>
      </c>
      <c r="B162" s="19" t="s">
        <v>336</v>
      </c>
      <c r="C162" s="23"/>
      <c r="D162" s="24">
        <v>0</v>
      </c>
      <c r="E162" s="24">
        <v>375379200</v>
      </c>
      <c r="F162" s="24"/>
      <c r="G162" s="21">
        <f t="shared" si="9"/>
        <v>375379200</v>
      </c>
      <c r="H162" s="23"/>
      <c r="I162" s="25">
        <f t="shared" si="6"/>
        <v>0</v>
      </c>
      <c r="J162" s="10"/>
    </row>
    <row r="163" spans="1:10" ht="25.5" customHeight="1" x14ac:dyDescent="0.3">
      <c r="A163" s="26" t="s">
        <v>268</v>
      </c>
      <c r="B163" s="26" t="s">
        <v>285</v>
      </c>
      <c r="C163" s="27"/>
      <c r="D163" s="20">
        <v>233962500</v>
      </c>
      <c r="E163" s="20">
        <f>+E164</f>
        <v>230962500</v>
      </c>
      <c r="F163" s="20">
        <f>+F164</f>
        <v>0</v>
      </c>
      <c r="G163" s="30">
        <f t="shared" si="9"/>
        <v>230962500</v>
      </c>
      <c r="H163" s="27"/>
      <c r="I163" s="22">
        <f t="shared" si="6"/>
        <v>0</v>
      </c>
      <c r="J163" s="10"/>
    </row>
    <row r="164" spans="1:10" ht="25.5" customHeight="1" x14ac:dyDescent="0.3">
      <c r="A164" s="26" t="s">
        <v>269</v>
      </c>
      <c r="B164" s="26" t="s">
        <v>285</v>
      </c>
      <c r="C164" s="27"/>
      <c r="D164" s="20">
        <v>233962500</v>
      </c>
      <c r="E164" s="20">
        <f>+E165+E176</f>
        <v>230962500</v>
      </c>
      <c r="F164" s="20">
        <f>+F165+F176</f>
        <v>0</v>
      </c>
      <c r="G164" s="30">
        <f t="shared" si="9"/>
        <v>230962500</v>
      </c>
      <c r="H164" s="27"/>
      <c r="I164" s="22">
        <f t="shared" ref="I164:I186" si="10">+F164/E164</f>
        <v>0</v>
      </c>
      <c r="J164" s="10"/>
    </row>
    <row r="165" spans="1:10" ht="25.5" hidden="1" customHeight="1" x14ac:dyDescent="0.3">
      <c r="A165" s="26" t="s">
        <v>270</v>
      </c>
      <c r="B165" s="26" t="s">
        <v>61</v>
      </c>
      <c r="C165" s="27"/>
      <c r="D165" s="20">
        <v>148362500</v>
      </c>
      <c r="E165" s="20">
        <f>SUM(E166:E175)</f>
        <v>145362500</v>
      </c>
      <c r="F165" s="20">
        <f>SUM(F166:F175)</f>
        <v>0</v>
      </c>
      <c r="G165" s="30">
        <f t="shared" si="9"/>
        <v>145362500</v>
      </c>
      <c r="H165" s="27"/>
      <c r="I165" s="22">
        <f t="shared" si="10"/>
        <v>0</v>
      </c>
      <c r="J165" s="10"/>
    </row>
    <row r="166" spans="1:10" ht="25.5" hidden="1" customHeight="1" x14ac:dyDescent="0.3">
      <c r="A166" s="19" t="s">
        <v>271</v>
      </c>
      <c r="B166" s="19" t="s">
        <v>67</v>
      </c>
      <c r="C166" s="23"/>
      <c r="D166" s="24">
        <v>30000000</v>
      </c>
      <c r="E166" s="24">
        <v>30000000</v>
      </c>
      <c r="F166" s="24">
        <v>0</v>
      </c>
      <c r="G166" s="21">
        <f t="shared" si="9"/>
        <v>30000000</v>
      </c>
      <c r="H166" s="23"/>
      <c r="I166" s="25">
        <f t="shared" si="10"/>
        <v>0</v>
      </c>
      <c r="J166" s="10"/>
    </row>
    <row r="167" spans="1:10" ht="25.5" hidden="1" customHeight="1" x14ac:dyDescent="0.3">
      <c r="A167" s="19" t="s">
        <v>272</v>
      </c>
      <c r="B167" s="19" t="s">
        <v>85</v>
      </c>
      <c r="C167" s="23"/>
      <c r="D167" s="24">
        <v>10500000</v>
      </c>
      <c r="E167" s="24">
        <v>10500000</v>
      </c>
      <c r="F167" s="24">
        <v>0</v>
      </c>
      <c r="G167" s="21">
        <f t="shared" si="9"/>
        <v>10500000</v>
      </c>
      <c r="H167" s="23"/>
      <c r="I167" s="25">
        <f t="shared" si="10"/>
        <v>0</v>
      </c>
      <c r="J167" s="10"/>
    </row>
    <row r="168" spans="1:10" ht="25.5" hidden="1" customHeight="1" x14ac:dyDescent="0.3">
      <c r="A168" s="19" t="s">
        <v>273</v>
      </c>
      <c r="B168" s="19" t="s">
        <v>286</v>
      </c>
      <c r="C168" s="23"/>
      <c r="D168" s="24">
        <v>80000000</v>
      </c>
      <c r="E168" s="24">
        <v>80000000</v>
      </c>
      <c r="F168" s="24">
        <v>0</v>
      </c>
      <c r="G168" s="21">
        <f t="shared" si="9"/>
        <v>80000000</v>
      </c>
      <c r="H168" s="23"/>
      <c r="I168" s="25">
        <f t="shared" si="10"/>
        <v>0</v>
      </c>
      <c r="J168" s="10"/>
    </row>
    <row r="169" spans="1:10" ht="25.5" hidden="1" customHeight="1" x14ac:dyDescent="0.3">
      <c r="A169" s="19" t="s">
        <v>274</v>
      </c>
      <c r="B169" s="19" t="s">
        <v>93</v>
      </c>
      <c r="C169" s="23"/>
      <c r="D169" s="24">
        <v>1000000</v>
      </c>
      <c r="E169" s="24">
        <v>1000000</v>
      </c>
      <c r="F169" s="24">
        <v>0</v>
      </c>
      <c r="G169" s="21">
        <f t="shared" si="9"/>
        <v>1000000</v>
      </c>
      <c r="H169" s="23"/>
      <c r="I169" s="25">
        <f t="shared" si="10"/>
        <v>0</v>
      </c>
      <c r="J169" s="10"/>
    </row>
    <row r="170" spans="1:10" ht="25.5" hidden="1" customHeight="1" x14ac:dyDescent="0.3">
      <c r="A170" s="19" t="s">
        <v>275</v>
      </c>
      <c r="B170" s="19" t="s">
        <v>101</v>
      </c>
      <c r="C170" s="23"/>
      <c r="D170" s="24">
        <v>3500000</v>
      </c>
      <c r="E170" s="24">
        <v>3500000</v>
      </c>
      <c r="F170" s="24">
        <v>0</v>
      </c>
      <c r="G170" s="21">
        <f t="shared" si="9"/>
        <v>3500000</v>
      </c>
      <c r="H170" s="23"/>
      <c r="I170" s="25">
        <f t="shared" si="10"/>
        <v>0</v>
      </c>
      <c r="J170" s="10"/>
    </row>
    <row r="171" spans="1:10" ht="25.5" hidden="1" customHeight="1" x14ac:dyDescent="0.3">
      <c r="A171" s="19" t="s">
        <v>276</v>
      </c>
      <c r="B171" s="19" t="s">
        <v>287</v>
      </c>
      <c r="C171" s="23"/>
      <c r="D171" s="24">
        <v>2500000</v>
      </c>
      <c r="E171" s="24">
        <v>2500000</v>
      </c>
      <c r="F171" s="24">
        <v>0</v>
      </c>
      <c r="G171" s="21">
        <f t="shared" si="9"/>
        <v>2500000</v>
      </c>
      <c r="H171" s="23"/>
      <c r="I171" s="25">
        <f t="shared" si="10"/>
        <v>0</v>
      </c>
      <c r="J171" s="10"/>
    </row>
    <row r="172" spans="1:10" ht="25.5" hidden="1" customHeight="1" x14ac:dyDescent="0.3">
      <c r="A172" s="19" t="s">
        <v>277</v>
      </c>
      <c r="B172" s="19" t="s">
        <v>117</v>
      </c>
      <c r="C172" s="23"/>
      <c r="D172" s="24">
        <v>3000000</v>
      </c>
      <c r="E172" s="24">
        <v>0</v>
      </c>
      <c r="F172" s="24">
        <v>0</v>
      </c>
      <c r="G172" s="21">
        <f t="shared" si="9"/>
        <v>0</v>
      </c>
      <c r="H172" s="23"/>
      <c r="I172" s="25">
        <v>0</v>
      </c>
      <c r="J172" s="10"/>
    </row>
    <row r="173" spans="1:10" ht="25.5" hidden="1" customHeight="1" x14ac:dyDescent="0.3">
      <c r="A173" s="19" t="s">
        <v>278</v>
      </c>
      <c r="B173" s="19" t="s">
        <v>120</v>
      </c>
      <c r="C173" s="23"/>
      <c r="D173" s="24">
        <v>6000000</v>
      </c>
      <c r="E173" s="24">
        <v>6000000</v>
      </c>
      <c r="F173" s="24">
        <v>0</v>
      </c>
      <c r="G173" s="21">
        <f t="shared" si="9"/>
        <v>6000000</v>
      </c>
      <c r="H173" s="23"/>
      <c r="I173" s="25">
        <f t="shared" si="10"/>
        <v>0</v>
      </c>
      <c r="J173" s="10"/>
    </row>
    <row r="174" spans="1:10" ht="25.5" hidden="1" customHeight="1" x14ac:dyDescent="0.3">
      <c r="A174" s="19" t="s">
        <v>279</v>
      </c>
      <c r="B174" s="19" t="s">
        <v>136</v>
      </c>
      <c r="C174" s="23"/>
      <c r="D174" s="24">
        <v>7000000</v>
      </c>
      <c r="E174" s="24">
        <v>7000000</v>
      </c>
      <c r="F174" s="24">
        <v>0</v>
      </c>
      <c r="G174" s="21">
        <f t="shared" si="9"/>
        <v>7000000</v>
      </c>
      <c r="H174" s="23"/>
      <c r="I174" s="25">
        <f t="shared" si="10"/>
        <v>0</v>
      </c>
      <c r="J174" s="10"/>
    </row>
    <row r="175" spans="1:10" ht="25.5" hidden="1" customHeight="1" x14ac:dyDescent="0.3">
      <c r="A175" s="19" t="s">
        <v>280</v>
      </c>
      <c r="B175" s="19" t="s">
        <v>160</v>
      </c>
      <c r="C175" s="23"/>
      <c r="D175" s="24">
        <v>4862500</v>
      </c>
      <c r="E175" s="24">
        <v>4862500</v>
      </c>
      <c r="F175" s="24">
        <v>0</v>
      </c>
      <c r="G175" s="21">
        <f t="shared" si="9"/>
        <v>4862500</v>
      </c>
      <c r="H175" s="23"/>
      <c r="I175" s="25">
        <f t="shared" si="10"/>
        <v>0</v>
      </c>
      <c r="J175" s="10"/>
    </row>
    <row r="176" spans="1:10" ht="25.5" hidden="1" customHeight="1" x14ac:dyDescent="0.3">
      <c r="A176" s="26" t="s">
        <v>281</v>
      </c>
      <c r="B176" s="26" t="s">
        <v>138</v>
      </c>
      <c r="C176" s="27"/>
      <c r="D176" s="20">
        <v>85600000</v>
      </c>
      <c r="E176" s="20">
        <f>SUM(E177:E179)</f>
        <v>85600000</v>
      </c>
      <c r="F176" s="20">
        <f>SUM(F177:F179)</f>
        <v>0</v>
      </c>
      <c r="G176" s="30">
        <f t="shared" si="9"/>
        <v>85600000</v>
      </c>
      <c r="H176" s="27"/>
      <c r="I176" s="22">
        <f t="shared" si="10"/>
        <v>0</v>
      </c>
      <c r="J176" s="10"/>
    </row>
    <row r="177" spans="1:10" ht="25.5" hidden="1" customHeight="1" x14ac:dyDescent="0.3">
      <c r="A177" s="19" t="s">
        <v>282</v>
      </c>
      <c r="B177" s="19" t="s">
        <v>226</v>
      </c>
      <c r="C177" s="23"/>
      <c r="D177" s="24">
        <v>76600000</v>
      </c>
      <c r="E177" s="24">
        <v>76600000</v>
      </c>
      <c r="F177" s="24">
        <v>0</v>
      </c>
      <c r="G177" s="21">
        <f t="shared" si="9"/>
        <v>76600000</v>
      </c>
      <c r="H177" s="23"/>
      <c r="I177" s="25">
        <f t="shared" si="10"/>
        <v>0</v>
      </c>
      <c r="J177" s="10"/>
    </row>
    <row r="178" spans="1:10" ht="25.5" hidden="1" customHeight="1" x14ac:dyDescent="0.3">
      <c r="A178" s="19" t="s">
        <v>283</v>
      </c>
      <c r="B178" s="19" t="s">
        <v>236</v>
      </c>
      <c r="C178" s="23"/>
      <c r="D178" s="24">
        <v>4000000</v>
      </c>
      <c r="E178" s="24">
        <v>4000000</v>
      </c>
      <c r="F178" s="24">
        <v>0</v>
      </c>
      <c r="G178" s="21">
        <f t="shared" si="9"/>
        <v>4000000</v>
      </c>
      <c r="H178" s="23"/>
      <c r="I178" s="25">
        <f t="shared" si="10"/>
        <v>0</v>
      </c>
      <c r="J178" s="10"/>
    </row>
    <row r="179" spans="1:10" ht="25.5" hidden="1" customHeight="1" x14ac:dyDescent="0.3">
      <c r="A179" s="19" t="s">
        <v>284</v>
      </c>
      <c r="B179" s="19" t="s">
        <v>238</v>
      </c>
      <c r="C179" s="23"/>
      <c r="D179" s="24">
        <v>5000000</v>
      </c>
      <c r="E179" s="24">
        <v>5000000</v>
      </c>
      <c r="F179" s="24">
        <v>0</v>
      </c>
      <c r="G179" s="21">
        <f t="shared" si="9"/>
        <v>5000000</v>
      </c>
      <c r="H179" s="23"/>
      <c r="I179" s="25">
        <f t="shared" si="10"/>
        <v>0</v>
      </c>
      <c r="J179" s="10"/>
    </row>
    <row r="180" spans="1:10" ht="25.5" customHeight="1" x14ac:dyDescent="0.3">
      <c r="A180" s="26">
        <v>24</v>
      </c>
      <c r="B180" s="26" t="s">
        <v>288</v>
      </c>
      <c r="C180" s="27"/>
      <c r="D180" s="20">
        <v>3794674185</v>
      </c>
      <c r="E180" s="20">
        <f>+E181+E185</f>
        <v>16082776797</v>
      </c>
      <c r="F180" s="20">
        <f>+F181+F185</f>
        <v>4761659700</v>
      </c>
      <c r="G180" s="30">
        <f t="shared" si="9"/>
        <v>11321117097</v>
      </c>
      <c r="H180" s="27"/>
      <c r="I180" s="22">
        <f t="shared" si="10"/>
        <v>0.29607198807162555</v>
      </c>
      <c r="J180" s="10"/>
    </row>
    <row r="181" spans="1:10" ht="25.5" customHeight="1" x14ac:dyDescent="0.3">
      <c r="A181" s="26">
        <v>2402</v>
      </c>
      <c r="B181" s="26" t="s">
        <v>27</v>
      </c>
      <c r="C181" s="27"/>
      <c r="D181" s="20">
        <v>3794674185</v>
      </c>
      <c r="E181" s="20">
        <f t="shared" ref="E181:F183" si="11">+E182</f>
        <v>1300026120</v>
      </c>
      <c r="F181" s="20">
        <f t="shared" si="11"/>
        <v>0</v>
      </c>
      <c r="G181" s="30">
        <f t="shared" si="9"/>
        <v>1300026120</v>
      </c>
      <c r="H181" s="27"/>
      <c r="I181" s="22">
        <f t="shared" si="10"/>
        <v>0</v>
      </c>
      <c r="J181" s="10"/>
    </row>
    <row r="182" spans="1:10" ht="25.5" hidden="1" customHeight="1" x14ac:dyDescent="0.3">
      <c r="A182" s="26">
        <v>240201</v>
      </c>
      <c r="B182" s="26" t="s">
        <v>29</v>
      </c>
      <c r="C182" s="27"/>
      <c r="D182" s="20">
        <v>1964973052</v>
      </c>
      <c r="E182" s="20">
        <f t="shared" si="11"/>
        <v>1300026120</v>
      </c>
      <c r="F182" s="20">
        <f t="shared" si="11"/>
        <v>0</v>
      </c>
      <c r="G182" s="30">
        <f t="shared" si="9"/>
        <v>1300026120</v>
      </c>
      <c r="H182" s="27"/>
      <c r="I182" s="22">
        <f t="shared" si="10"/>
        <v>0</v>
      </c>
      <c r="J182" s="10"/>
    </row>
    <row r="183" spans="1:10" ht="25.5" hidden="1" customHeight="1" x14ac:dyDescent="0.3">
      <c r="A183" s="26">
        <v>24020101</v>
      </c>
      <c r="B183" s="26" t="s">
        <v>31</v>
      </c>
      <c r="C183" s="27"/>
      <c r="D183" s="20">
        <v>1964973052</v>
      </c>
      <c r="E183" s="20">
        <f t="shared" si="11"/>
        <v>1300026120</v>
      </c>
      <c r="F183" s="20">
        <f t="shared" si="11"/>
        <v>0</v>
      </c>
      <c r="G183" s="30">
        <f t="shared" si="9"/>
        <v>1300026120</v>
      </c>
      <c r="H183" s="27"/>
      <c r="I183" s="22">
        <f t="shared" si="10"/>
        <v>0</v>
      </c>
      <c r="J183" s="10"/>
    </row>
    <row r="184" spans="1:10" ht="25.5" hidden="1" customHeight="1" x14ac:dyDescent="0.3">
      <c r="A184" s="19">
        <v>2402010101</v>
      </c>
      <c r="B184" s="19" t="s">
        <v>33</v>
      </c>
      <c r="C184" s="23"/>
      <c r="D184" s="24">
        <v>1964973052</v>
      </c>
      <c r="E184" s="24">
        <v>1300026120</v>
      </c>
      <c r="F184" s="24">
        <v>0</v>
      </c>
      <c r="G184" s="21">
        <f t="shared" si="9"/>
        <v>1300026120</v>
      </c>
      <c r="H184" s="23"/>
      <c r="I184" s="25">
        <f t="shared" si="10"/>
        <v>0</v>
      </c>
      <c r="J184" s="10"/>
    </row>
    <row r="185" spans="1:10" ht="25.5" customHeight="1" x14ac:dyDescent="0.3">
      <c r="A185" s="26">
        <v>240202</v>
      </c>
      <c r="B185" s="26" t="s">
        <v>59</v>
      </c>
      <c r="C185" s="27"/>
      <c r="D185" s="20">
        <v>1829701133</v>
      </c>
      <c r="E185" s="20">
        <f>+E186</f>
        <v>14782750677</v>
      </c>
      <c r="F185" s="20">
        <f>+F186</f>
        <v>4761659700</v>
      </c>
      <c r="G185" s="30">
        <f t="shared" si="9"/>
        <v>10021090977</v>
      </c>
      <c r="H185" s="27"/>
      <c r="I185" s="22">
        <f t="shared" si="10"/>
        <v>0.32210918008706668</v>
      </c>
      <c r="J185" s="10"/>
    </row>
    <row r="186" spans="1:10" ht="25.5" hidden="1" customHeight="1" x14ac:dyDescent="0.3">
      <c r="A186" s="19">
        <v>24020202</v>
      </c>
      <c r="B186" s="19" t="s">
        <v>138</v>
      </c>
      <c r="C186" s="23"/>
      <c r="D186" s="24">
        <v>1829701133</v>
      </c>
      <c r="E186" s="24">
        <v>14782750677</v>
      </c>
      <c r="F186" s="24">
        <v>4761659700</v>
      </c>
      <c r="G186" s="21">
        <f t="shared" si="9"/>
        <v>10021090977</v>
      </c>
      <c r="H186" s="23"/>
      <c r="I186" s="25">
        <f t="shared" si="10"/>
        <v>0.32210918008706668</v>
      </c>
      <c r="J186" s="10"/>
    </row>
    <row r="187" spans="1:10" ht="10.5" customHeight="1" x14ac:dyDescent="0.25">
      <c r="A187" s="11"/>
      <c r="B187" s="11"/>
      <c r="C187" s="11"/>
      <c r="D187" s="11"/>
      <c r="E187" s="11"/>
      <c r="F187" s="11"/>
      <c r="G187" s="11"/>
      <c r="H187" s="11"/>
      <c r="I187" s="11"/>
      <c r="J187" s="10"/>
    </row>
    <row r="188" spans="1:10" ht="12.75" customHeight="1" x14ac:dyDescent="0.25">
      <c r="A188" s="11"/>
      <c r="B188" s="11"/>
      <c r="C188" s="11"/>
      <c r="D188" s="11"/>
      <c r="E188" s="11"/>
      <c r="F188" s="11"/>
      <c r="G188" s="11"/>
      <c r="H188" s="11"/>
      <c r="I188" s="11"/>
      <c r="J188" s="10"/>
    </row>
    <row r="189" spans="1:10" ht="12.75" customHeight="1" x14ac:dyDescent="0.25">
      <c r="A189" s="11" t="s">
        <v>21</v>
      </c>
      <c r="B189" s="12" t="s">
        <v>22</v>
      </c>
      <c r="C189" s="13"/>
      <c r="D189" s="11"/>
      <c r="E189" s="11"/>
      <c r="F189" s="11"/>
      <c r="G189" s="11"/>
      <c r="H189" s="11"/>
      <c r="I189" s="11"/>
      <c r="J189" s="10"/>
    </row>
    <row r="190" spans="1:10" ht="40.5" customHeight="1" x14ac:dyDescent="0.25">
      <c r="A190" s="11"/>
      <c r="B190" s="14" t="s">
        <v>23</v>
      </c>
      <c r="C190" s="13"/>
      <c r="D190" s="11"/>
      <c r="E190" s="11"/>
      <c r="F190" s="11"/>
      <c r="G190" s="11"/>
      <c r="H190" s="11"/>
      <c r="I190" s="11"/>
      <c r="J190" s="10"/>
    </row>
    <row r="191" spans="1:10" ht="12.75" customHeight="1" x14ac:dyDescent="0.25">
      <c r="A191" s="11"/>
      <c r="B191" s="11"/>
      <c r="C191" s="11"/>
      <c r="D191" s="11"/>
      <c r="E191" s="11"/>
      <c r="F191" s="11"/>
      <c r="G191" s="11"/>
      <c r="H191" s="11"/>
      <c r="I191" s="11"/>
      <c r="J191" s="10"/>
    </row>
    <row r="192" spans="1:10" ht="39" customHeight="1" x14ac:dyDescent="0.25">
      <c r="A192" s="53" t="s">
        <v>24</v>
      </c>
      <c r="B192" s="54"/>
      <c r="C192" s="54"/>
      <c r="D192" s="54"/>
      <c r="E192" s="54"/>
      <c r="F192" s="54"/>
      <c r="G192" s="54"/>
      <c r="H192" s="54"/>
      <c r="I192" s="54"/>
      <c r="J192" s="10"/>
    </row>
    <row r="193" spans="10:10" ht="12.75" customHeight="1" x14ac:dyDescent="0.25">
      <c r="J193" s="10"/>
    </row>
    <row r="194" spans="10:10" ht="12.75" customHeight="1" x14ac:dyDescent="0.25">
      <c r="J194" s="10"/>
    </row>
    <row r="195" spans="10:10" ht="12.75" customHeight="1" x14ac:dyDescent="0.25">
      <c r="J195" s="10"/>
    </row>
    <row r="196" spans="10:10" ht="12.75" customHeight="1" x14ac:dyDescent="0.25">
      <c r="J196" s="10"/>
    </row>
    <row r="197" spans="10:10" ht="12.75" customHeight="1" x14ac:dyDescent="0.25">
      <c r="J197" s="10"/>
    </row>
    <row r="198" spans="10:10" ht="12.75" customHeight="1" x14ac:dyDescent="0.25">
      <c r="J198" s="10"/>
    </row>
    <row r="199" spans="10:10" ht="12.75" customHeight="1" x14ac:dyDescent="0.25">
      <c r="J199" s="10"/>
    </row>
    <row r="200" spans="10:10" ht="12.75" customHeight="1" x14ac:dyDescent="0.25">
      <c r="J200" s="10"/>
    </row>
    <row r="201" spans="10:10" ht="12.75" customHeight="1" x14ac:dyDescent="0.25">
      <c r="J201" s="10"/>
    </row>
    <row r="202" spans="10:10" ht="12.75" customHeight="1" x14ac:dyDescent="0.25">
      <c r="J202" s="10"/>
    </row>
    <row r="203" spans="10:10" ht="12.75" customHeight="1" x14ac:dyDescent="0.25">
      <c r="J203" s="10"/>
    </row>
    <row r="204" spans="10:10" ht="12.75" customHeight="1" x14ac:dyDescent="0.25">
      <c r="J204" s="10"/>
    </row>
    <row r="205" spans="10:10" ht="12.75" customHeight="1" x14ac:dyDescent="0.25">
      <c r="J205" s="10"/>
    </row>
    <row r="206" spans="10:10" ht="12.75" customHeight="1" x14ac:dyDescent="0.25">
      <c r="J206" s="10"/>
    </row>
    <row r="207" spans="10:10" ht="12.75" customHeight="1" x14ac:dyDescent="0.25">
      <c r="J207" s="10"/>
    </row>
    <row r="208" spans="10:10" ht="12.75" customHeight="1" x14ac:dyDescent="0.25">
      <c r="J208" s="10"/>
    </row>
    <row r="209" spans="10:10" ht="12.75" customHeight="1" x14ac:dyDescent="0.25">
      <c r="J209" s="10"/>
    </row>
    <row r="210" spans="10:10" ht="12.75" customHeight="1" x14ac:dyDescent="0.25">
      <c r="J210" s="10"/>
    </row>
    <row r="211" spans="10:10" ht="12.75" customHeight="1" x14ac:dyDescent="0.25">
      <c r="J211" s="10"/>
    </row>
    <row r="212" spans="10:10" ht="12.75" customHeight="1" x14ac:dyDescent="0.25">
      <c r="J212" s="10"/>
    </row>
    <row r="213" spans="10:10" ht="12.75" customHeight="1" x14ac:dyDescent="0.25">
      <c r="J213" s="10"/>
    </row>
    <row r="214" spans="10:10" ht="12.75" customHeight="1" x14ac:dyDescent="0.25">
      <c r="J214" s="10"/>
    </row>
    <row r="215" spans="10:10" ht="12.75" customHeight="1" x14ac:dyDescent="0.25">
      <c r="J215" s="10"/>
    </row>
    <row r="216" spans="10:10" ht="12.75" customHeight="1" x14ac:dyDescent="0.25">
      <c r="J216" s="10"/>
    </row>
    <row r="217" spans="10:10" ht="12.75" customHeight="1" x14ac:dyDescent="0.25">
      <c r="J217" s="10"/>
    </row>
    <row r="218" spans="10:10" ht="12.75" customHeight="1" x14ac:dyDescent="0.25">
      <c r="J218" s="10"/>
    </row>
    <row r="219" spans="10:10" ht="12.75" customHeight="1" x14ac:dyDescent="0.25">
      <c r="J219" s="10"/>
    </row>
    <row r="220" spans="10:10" ht="12.75" customHeight="1" x14ac:dyDescent="0.25">
      <c r="J220" s="10"/>
    </row>
    <row r="221" spans="10:10" ht="12.75" customHeight="1" x14ac:dyDescent="0.25">
      <c r="J221" s="10"/>
    </row>
    <row r="222" spans="10:10" ht="12.75" customHeight="1" x14ac:dyDescent="0.25">
      <c r="J222" s="10"/>
    </row>
    <row r="223" spans="10:10" ht="12.75" customHeight="1" x14ac:dyDescent="0.25">
      <c r="J223" s="10"/>
    </row>
    <row r="224" spans="10:10" ht="12.75" customHeight="1" x14ac:dyDescent="0.25">
      <c r="J224" s="10"/>
    </row>
    <row r="225" spans="10:10" ht="12.75" customHeight="1" x14ac:dyDescent="0.25">
      <c r="J225" s="10"/>
    </row>
    <row r="226" spans="10:10" ht="12.75" customHeight="1" x14ac:dyDescent="0.25">
      <c r="J226" s="10"/>
    </row>
    <row r="227" spans="10:10" ht="12.75" customHeight="1" x14ac:dyDescent="0.25">
      <c r="J227" s="10"/>
    </row>
    <row r="228" spans="10:10" ht="12.75" customHeight="1" x14ac:dyDescent="0.25">
      <c r="J228" s="10"/>
    </row>
    <row r="229" spans="10:10" ht="12.75" customHeight="1" x14ac:dyDescent="0.25">
      <c r="J229" s="10"/>
    </row>
    <row r="230" spans="10:10" ht="12.75" customHeight="1" x14ac:dyDescent="0.25">
      <c r="J230" s="10"/>
    </row>
    <row r="231" spans="10:10" ht="12.75" customHeight="1" x14ac:dyDescent="0.25">
      <c r="J231" s="10"/>
    </row>
    <row r="232" spans="10:10" ht="12.75" customHeight="1" x14ac:dyDescent="0.25">
      <c r="J232" s="10"/>
    </row>
    <row r="233" spans="10:10" ht="12.75" customHeight="1" x14ac:dyDescent="0.25">
      <c r="J233" s="10"/>
    </row>
    <row r="234" spans="10:10" ht="12.75" customHeight="1" x14ac:dyDescent="0.25">
      <c r="J234" s="10"/>
    </row>
    <row r="235" spans="10:10" ht="12.75" customHeight="1" x14ac:dyDescent="0.25">
      <c r="J235" s="10"/>
    </row>
    <row r="236" spans="10:10" ht="12.75" customHeight="1" x14ac:dyDescent="0.25">
      <c r="J236" s="10"/>
    </row>
    <row r="237" spans="10:10" ht="12.75" customHeight="1" x14ac:dyDescent="0.25">
      <c r="J237" s="10"/>
    </row>
    <row r="238" spans="10:10" ht="12.75" customHeight="1" x14ac:dyDescent="0.25">
      <c r="J238" s="10"/>
    </row>
    <row r="239" spans="10:10" ht="12.75" customHeight="1" x14ac:dyDescent="0.25">
      <c r="J239" s="10"/>
    </row>
    <row r="240" spans="10:10" ht="12.75" customHeight="1" x14ac:dyDescent="0.25">
      <c r="J240" s="10"/>
    </row>
    <row r="241" spans="10:10" ht="12.75" customHeight="1" x14ac:dyDescent="0.25">
      <c r="J241" s="10"/>
    </row>
    <row r="242" spans="10:10" ht="12.75" customHeight="1" x14ac:dyDescent="0.25">
      <c r="J242" s="10"/>
    </row>
    <row r="243" spans="10:10" ht="12.75" customHeight="1" x14ac:dyDescent="0.25">
      <c r="J243" s="10"/>
    </row>
    <row r="244" spans="10:10" ht="12.75" customHeight="1" x14ac:dyDescent="0.25">
      <c r="J244" s="10"/>
    </row>
    <row r="245" spans="10:10" ht="12.75" customHeight="1" x14ac:dyDescent="0.25">
      <c r="J245" s="10"/>
    </row>
    <row r="246" spans="10:10" ht="12.75" customHeight="1" x14ac:dyDescent="0.25">
      <c r="J246" s="10"/>
    </row>
    <row r="247" spans="10:10" ht="12.75" customHeight="1" x14ac:dyDescent="0.25">
      <c r="J247" s="10"/>
    </row>
    <row r="248" spans="10:10" ht="12.75" customHeight="1" x14ac:dyDescent="0.25">
      <c r="J248" s="10"/>
    </row>
    <row r="249" spans="10:10" ht="12.75" customHeight="1" x14ac:dyDescent="0.25">
      <c r="J249" s="10"/>
    </row>
    <row r="250" spans="10:10" ht="12.75" customHeight="1" x14ac:dyDescent="0.25">
      <c r="J250" s="10"/>
    </row>
    <row r="251" spans="10:10" ht="12.75" customHeight="1" x14ac:dyDescent="0.25">
      <c r="J251" s="10"/>
    </row>
    <row r="252" spans="10:10" ht="12.75" customHeight="1" x14ac:dyDescent="0.25">
      <c r="J252" s="10"/>
    </row>
    <row r="253" spans="10:10" ht="12.75" customHeight="1" x14ac:dyDescent="0.25">
      <c r="J253" s="10"/>
    </row>
    <row r="254" spans="10:10" ht="12.75" customHeight="1" x14ac:dyDescent="0.25">
      <c r="J254" s="10"/>
    </row>
    <row r="255" spans="10:10" ht="12.75" customHeight="1" x14ac:dyDescent="0.25">
      <c r="J255" s="10"/>
    </row>
    <row r="256" spans="10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</sheetData>
  <mergeCells count="10">
    <mergeCell ref="A8:A9"/>
    <mergeCell ref="B8:C9"/>
    <mergeCell ref="G8:H9"/>
    <mergeCell ref="A192:I192"/>
    <mergeCell ref="A1:A3"/>
    <mergeCell ref="B1:G1"/>
    <mergeCell ref="I1:J3"/>
    <mergeCell ref="B2:G2"/>
    <mergeCell ref="B3:G3"/>
    <mergeCell ref="E4:F4"/>
  </mergeCells>
  <pageMargins left="0.31496062992125984" right="0.31496062992125984" top="0.35433070866141736" bottom="0.35433070866141736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27"/>
  <sheetViews>
    <sheetView workbookViewId="0">
      <selection activeCell="A254" sqref="A254:I254"/>
    </sheetView>
  </sheetViews>
  <sheetFormatPr baseColWidth="10" defaultColWidth="14.453125" defaultRowHeight="15" customHeight="1" x14ac:dyDescent="0.25"/>
  <cols>
    <col min="1" max="1" width="8.0898437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5"/>
      <c r="B1" s="57" t="s">
        <v>0</v>
      </c>
      <c r="C1" s="58"/>
      <c r="D1" s="58"/>
      <c r="E1" s="58"/>
      <c r="F1" s="58"/>
      <c r="G1" s="58"/>
      <c r="I1" s="59"/>
      <c r="J1" s="6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6"/>
      <c r="B2" s="57" t="s">
        <v>1</v>
      </c>
      <c r="C2" s="58"/>
      <c r="D2" s="58"/>
      <c r="E2" s="58"/>
      <c r="F2" s="58"/>
      <c r="G2" s="58"/>
      <c r="I2" s="61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6"/>
      <c r="B3" s="65" t="s">
        <v>2</v>
      </c>
      <c r="C3" s="56"/>
      <c r="D3" s="56"/>
      <c r="E3" s="56"/>
      <c r="F3" s="56"/>
      <c r="G3" s="56"/>
      <c r="I3" s="63"/>
      <c r="J3" s="6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6" t="s">
        <v>6</v>
      </c>
      <c r="F4" s="67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437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0" t="s">
        <v>11</v>
      </c>
      <c r="B8" s="51" t="s">
        <v>12</v>
      </c>
      <c r="C8" s="51"/>
      <c r="D8" s="17" t="s">
        <v>13</v>
      </c>
      <c r="E8" s="17" t="s">
        <v>13</v>
      </c>
      <c r="F8" s="17" t="s">
        <v>14</v>
      </c>
      <c r="G8" s="52" t="s">
        <v>15</v>
      </c>
      <c r="H8" s="52"/>
      <c r="I8" s="17" t="s">
        <v>16</v>
      </c>
      <c r="J8" s="10"/>
    </row>
    <row r="9" spans="1:26" ht="12.75" customHeight="1" x14ac:dyDescent="0.25">
      <c r="A9" s="50"/>
      <c r="B9" s="51"/>
      <c r="C9" s="51"/>
      <c r="D9" s="17" t="s">
        <v>17</v>
      </c>
      <c r="E9" s="17" t="s">
        <v>18</v>
      </c>
      <c r="F9" s="17" t="s">
        <v>19</v>
      </c>
      <c r="G9" s="52"/>
      <c r="H9" s="52"/>
      <c r="I9" s="17" t="s">
        <v>20</v>
      </c>
      <c r="J9" s="10"/>
    </row>
    <row r="10" spans="1:26" ht="13" x14ac:dyDescent="0.3">
      <c r="A10" s="33">
        <v>2</v>
      </c>
      <c r="B10" s="34" t="s">
        <v>25</v>
      </c>
      <c r="C10" s="35"/>
      <c r="D10" s="36">
        <v>13160847446.18</v>
      </c>
      <c r="E10" s="36">
        <f>+E11+E225+E242</f>
        <v>56240065115</v>
      </c>
      <c r="F10" s="36">
        <f>+F11+F225+F242</f>
        <v>28089900753</v>
      </c>
      <c r="G10" s="36">
        <f>+E10-F10</f>
        <v>28150164362</v>
      </c>
      <c r="H10" s="35"/>
      <c r="I10" s="37">
        <f>+F10/E10</f>
        <v>0.49946422884755937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18419928463</v>
      </c>
      <c r="F11" s="36">
        <f>+F12+F29</f>
        <v>15050315702</v>
      </c>
      <c r="G11" s="36">
        <f t="shared" ref="G11:G74" si="0">+E11-F11</f>
        <v>3369612761</v>
      </c>
      <c r="H11" s="38"/>
      <c r="I11" s="37">
        <f t="shared" ref="I11:I113" si="1">+F11/E11</f>
        <v>0.81706700067980609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98111592</v>
      </c>
      <c r="F12" s="36">
        <f>+F13</f>
        <v>13685384</v>
      </c>
      <c r="G12" s="36">
        <f t="shared" si="0"/>
        <v>84426208</v>
      </c>
      <c r="H12" s="38"/>
      <c r="I12" s="37">
        <f t="shared" si="1"/>
        <v>0.13948794144528814</v>
      </c>
      <c r="J12" s="10"/>
    </row>
    <row r="13" spans="1:26" ht="13" hidden="1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98111592</v>
      </c>
      <c r="F13" s="36">
        <f>+F14+F15+F19</f>
        <v>13685384</v>
      </c>
      <c r="G13" s="36">
        <f t="shared" si="0"/>
        <v>84426208</v>
      </c>
      <c r="H13" s="38"/>
      <c r="I13" s="37">
        <f t="shared" si="1"/>
        <v>0.13948794144528814</v>
      </c>
      <c r="J13" s="10"/>
    </row>
    <row r="14" spans="1:26" ht="13" hidden="1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hidden="1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 t="e">
        <f t="shared" si="1"/>
        <v>#DIV/0!</v>
      </c>
      <c r="J15" s="10"/>
    </row>
    <row r="16" spans="1:26" ht="13" hidden="1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 t="e">
        <f t="shared" si="1"/>
        <v>#DIV/0!</v>
      </c>
      <c r="J16" s="10"/>
    </row>
    <row r="17" spans="1:10" ht="13" hidden="1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 t="e">
        <f t="shared" si="1"/>
        <v>#DIV/0!</v>
      </c>
      <c r="J17" s="10"/>
    </row>
    <row r="18" spans="1:10" ht="13" hidden="1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 t="e">
        <f t="shared" si="1"/>
        <v>#DIV/0!</v>
      </c>
      <c r="J18" s="10"/>
    </row>
    <row r="19" spans="1:10" ht="13" hidden="1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98111592</v>
      </c>
      <c r="F19" s="36">
        <f>+F20+F23+F27+F25</f>
        <v>13685384</v>
      </c>
      <c r="G19" s="36">
        <f>+E19-F19</f>
        <v>84426208</v>
      </c>
      <c r="H19" s="38"/>
      <c r="I19" s="37">
        <f t="shared" si="1"/>
        <v>0.13948794144528814</v>
      </c>
      <c r="J19" s="10"/>
    </row>
    <row r="20" spans="1:10" ht="13" hidden="1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44040092</v>
      </c>
      <c r="F20" s="36">
        <f>SUM(F21:F22)</f>
        <v>6000000</v>
      </c>
      <c r="G20" s="36">
        <f>+E20-F20</f>
        <v>38040092</v>
      </c>
      <c r="H20" s="38"/>
      <c r="I20" s="37">
        <f t="shared" si="1"/>
        <v>0.13623949741067753</v>
      </c>
      <c r="J20" s="10"/>
    </row>
    <row r="21" spans="1:10" ht="13" hidden="1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v>0</v>
      </c>
      <c r="J21" s="10"/>
    </row>
    <row r="22" spans="1:10" ht="13" hidden="1" x14ac:dyDescent="0.3">
      <c r="A22" s="39" t="s">
        <v>48</v>
      </c>
      <c r="B22" s="39" t="s">
        <v>49</v>
      </c>
      <c r="C22" s="40"/>
      <c r="D22" s="41">
        <v>10300000</v>
      </c>
      <c r="E22" s="41">
        <v>38040092</v>
      </c>
      <c r="F22" s="41">
        <v>0</v>
      </c>
      <c r="G22" s="41">
        <f t="shared" si="0"/>
        <v>38040092</v>
      </c>
      <c r="H22" s="40"/>
      <c r="I22" s="42">
        <f t="shared" si="1"/>
        <v>0</v>
      </c>
      <c r="J22" s="10"/>
    </row>
    <row r="23" spans="1:10" ht="13" hidden="1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hidden="1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hidden="1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7685384</v>
      </c>
      <c r="G25" s="36">
        <f t="shared" si="4"/>
        <v>78616</v>
      </c>
      <c r="H25" s="40"/>
      <c r="I25" s="37">
        <f t="shared" ref="I25:I26" si="5">+F25/E25</f>
        <v>0.98987429160226692</v>
      </c>
      <c r="J25" s="10"/>
    </row>
    <row r="26" spans="1:10" ht="13" hidden="1" x14ac:dyDescent="0.3">
      <c r="A26" s="45" t="s">
        <v>401</v>
      </c>
      <c r="B26" s="39" t="s">
        <v>402</v>
      </c>
      <c r="C26" s="40"/>
      <c r="D26" s="41">
        <v>0</v>
      </c>
      <c r="E26" s="41">
        <v>7764000</v>
      </c>
      <c r="F26" s="41">
        <v>7685384</v>
      </c>
      <c r="G26" s="41">
        <f t="shared" si="0"/>
        <v>78616</v>
      </c>
      <c r="H26" s="40"/>
      <c r="I26" s="42">
        <f t="shared" si="5"/>
        <v>0.98987429160226692</v>
      </c>
      <c r="J26" s="10"/>
    </row>
    <row r="27" spans="1:10" ht="13" hidden="1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0" ht="13" hidden="1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+E30+E113</f>
        <v>18321816871</v>
      </c>
      <c r="F29" s="36">
        <f>+F30+F113</f>
        <v>15036630318</v>
      </c>
      <c r="G29" s="43">
        <f t="shared" si="0"/>
        <v>3285186553</v>
      </c>
      <c r="H29" s="38"/>
      <c r="I29" s="37">
        <f t="shared" si="1"/>
        <v>0.82069537229138911</v>
      </c>
      <c r="J29" s="10"/>
    </row>
    <row r="30" spans="1:10" ht="13" hidden="1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+E31+E34+E42+E81</f>
        <v>1346181776</v>
      </c>
      <c r="F30" s="36">
        <f>+F31+F34+F42+F81</f>
        <v>353108214</v>
      </c>
      <c r="G30" s="43">
        <f t="shared" si="0"/>
        <v>993073562</v>
      </c>
      <c r="H30" s="38"/>
      <c r="I30" s="37">
        <f t="shared" si="1"/>
        <v>0.26230351672804103</v>
      </c>
      <c r="J30" s="10"/>
    </row>
    <row r="31" spans="1:10" ht="13" hidden="1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0"/>
        <v>6929</v>
      </c>
      <c r="H31" s="38"/>
      <c r="I31" s="37">
        <v>0</v>
      </c>
      <c r="J31" s="10"/>
    </row>
    <row r="32" spans="1:10" ht="13" hidden="1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0"/>
        <v>6929</v>
      </c>
      <c r="H32" s="38"/>
      <c r="I32" s="37">
        <v>0</v>
      </c>
      <c r="J32" s="10"/>
    </row>
    <row r="33" spans="1:12" ht="13" hidden="1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0"/>
        <v>6929</v>
      </c>
      <c r="H33" s="40"/>
      <c r="I33" s="42">
        <v>0</v>
      </c>
      <c r="J33" s="10"/>
    </row>
    <row r="34" spans="1:12" ht="13" hidden="1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195054160</v>
      </c>
      <c r="F34" s="36">
        <f t="shared" ref="F34" si="6">+F39+F35</f>
        <v>4350000</v>
      </c>
      <c r="G34" s="36">
        <f>+G39+G35</f>
        <v>190704160</v>
      </c>
      <c r="H34" s="38"/>
      <c r="I34" s="37">
        <f>+F34/E34</f>
        <v>2.2301498209522933E-2</v>
      </c>
      <c r="J34" s="10"/>
    </row>
    <row r="35" spans="1:12" ht="13" hidden="1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7">SUM(F36:F38)</f>
        <v>3790000</v>
      </c>
      <c r="G35" s="36">
        <f t="shared" si="7"/>
        <v>7521000</v>
      </c>
      <c r="H35" s="38"/>
      <c r="I35" s="37">
        <f t="shared" si="1"/>
        <v>0.33507205375298382</v>
      </c>
      <c r="J35" s="10"/>
    </row>
    <row r="36" spans="1:12" ht="13" hidden="1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980000</v>
      </c>
      <c r="G36" s="44">
        <f t="shared" si="0"/>
        <v>627500</v>
      </c>
      <c r="H36" s="40"/>
      <c r="I36" s="42">
        <v>0</v>
      </c>
      <c r="J36" s="10"/>
    </row>
    <row r="37" spans="1:12" ht="13" hidden="1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2570000</v>
      </c>
      <c r="G37" s="44">
        <f t="shared" si="0"/>
        <v>3807000</v>
      </c>
      <c r="H37" s="40"/>
      <c r="I37" s="42">
        <v>0</v>
      </c>
      <c r="J37" s="10"/>
    </row>
    <row r="38" spans="1:12" ht="13" hidden="1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240000</v>
      </c>
      <c r="G38" s="44">
        <f t="shared" si="0"/>
        <v>3086500</v>
      </c>
      <c r="H38" s="40"/>
      <c r="I38" s="42">
        <v>0</v>
      </c>
      <c r="J38" s="10"/>
    </row>
    <row r="39" spans="1:12" ht="13" hidden="1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183743160</v>
      </c>
      <c r="F39" s="36">
        <f>SUM(F40:F41)</f>
        <v>560000</v>
      </c>
      <c r="G39" s="43">
        <f t="shared" si="0"/>
        <v>183183160</v>
      </c>
      <c r="H39" s="38"/>
      <c r="I39" s="37">
        <f t="shared" si="1"/>
        <v>3.0477324979063165E-3</v>
      </c>
      <c r="J39" s="10"/>
    </row>
    <row r="40" spans="1:12" ht="13" hidden="1" x14ac:dyDescent="0.3">
      <c r="A40" s="39" t="s">
        <v>72</v>
      </c>
      <c r="B40" s="39" t="s">
        <v>71</v>
      </c>
      <c r="C40" s="40"/>
      <c r="D40" s="41">
        <v>53045000</v>
      </c>
      <c r="E40" s="41">
        <f>82000000+99687800+2055360-15913500</f>
        <v>167829660</v>
      </c>
      <c r="F40" s="41">
        <v>560000</v>
      </c>
      <c r="G40" s="44">
        <f t="shared" si="0"/>
        <v>167269660</v>
      </c>
      <c r="H40" s="40"/>
      <c r="I40" s="42">
        <f t="shared" si="1"/>
        <v>3.33671652555335E-3</v>
      </c>
      <c r="J40" s="10"/>
    </row>
    <row r="41" spans="1:12" ht="13" hidden="1" x14ac:dyDescent="0.3">
      <c r="A41" s="39" t="s">
        <v>72</v>
      </c>
      <c r="B41" s="39" t="s">
        <v>73</v>
      </c>
      <c r="C41" s="40"/>
      <c r="D41" s="41">
        <v>15913500</v>
      </c>
      <c r="E41" s="41">
        <v>15913500</v>
      </c>
      <c r="F41" s="41">
        <v>0</v>
      </c>
      <c r="G41" s="44">
        <f t="shared" si="0"/>
        <v>15913500</v>
      </c>
      <c r="H41" s="40"/>
      <c r="I41" s="42">
        <f t="shared" si="1"/>
        <v>0</v>
      </c>
      <c r="J41" s="10"/>
      <c r="L41" s="48"/>
    </row>
    <row r="42" spans="1:12" ht="13" hidden="1" x14ac:dyDescent="0.3">
      <c r="A42" s="33" t="s">
        <v>74</v>
      </c>
      <c r="B42" s="33" t="s">
        <v>75</v>
      </c>
      <c r="C42" s="38"/>
      <c r="D42" s="36">
        <v>303302000</v>
      </c>
      <c r="E42" s="36">
        <f>+E45+E50+E53+E58+E64+E71+E78+E43</f>
        <v>668312683</v>
      </c>
      <c r="F42" s="36">
        <f>+F45+F50+F53+F58+F64+F71+F78+F43</f>
        <v>150465283</v>
      </c>
      <c r="G42" s="43">
        <f>+E42-F42</f>
        <v>517847400</v>
      </c>
      <c r="H42" s="38"/>
      <c r="I42" s="37">
        <f t="shared" si="1"/>
        <v>0.22514204327916368</v>
      </c>
      <c r="J42" s="10"/>
    </row>
    <row r="43" spans="1:12" ht="13" hidden="1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2742950</v>
      </c>
      <c r="G43" s="43">
        <f>+G44</f>
        <v>21500</v>
      </c>
      <c r="H43" s="38"/>
      <c r="I43" s="37">
        <f t="shared" si="1"/>
        <v>0.99222268443994288</v>
      </c>
      <c r="J43" s="10"/>
    </row>
    <row r="44" spans="1:12" ht="13" hidden="1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2742950</v>
      </c>
      <c r="G44" s="44">
        <f t="shared" si="0"/>
        <v>21500</v>
      </c>
      <c r="H44" s="40"/>
      <c r="I44" s="42">
        <f t="shared" si="1"/>
        <v>0.99222268443994288</v>
      </c>
      <c r="J44" s="10"/>
    </row>
    <row r="45" spans="1:12" ht="13" hidden="1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87229852</v>
      </c>
      <c r="F45" s="36">
        <f>SUM(F46:F49)</f>
        <v>33276000</v>
      </c>
      <c r="G45" s="43">
        <f>+E45-F45</f>
        <v>53953852</v>
      </c>
      <c r="H45" s="38"/>
      <c r="I45" s="37">
        <f t="shared" si="1"/>
        <v>0.38147491067622125</v>
      </c>
      <c r="J45" s="10"/>
    </row>
    <row r="46" spans="1:12" ht="13" hidden="1" x14ac:dyDescent="0.3">
      <c r="A46" s="39" t="s">
        <v>78</v>
      </c>
      <c r="B46" s="39" t="s">
        <v>79</v>
      </c>
      <c r="C46" s="40"/>
      <c r="D46" s="41">
        <v>30900000</v>
      </c>
      <c r="E46" s="41">
        <v>74973852</v>
      </c>
      <c r="F46" s="41">
        <v>33276000</v>
      </c>
      <c r="G46" s="44">
        <f t="shared" si="0"/>
        <v>41697852</v>
      </c>
      <c r="H46" s="40"/>
      <c r="I46" s="42">
        <f t="shared" si="1"/>
        <v>0.44383473854324573</v>
      </c>
      <c r="J46" s="10"/>
    </row>
    <row r="47" spans="1:12" ht="13" hidden="1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0"/>
        <v>5000000</v>
      </c>
      <c r="H47" s="40"/>
      <c r="I47" s="42">
        <f t="shared" si="1"/>
        <v>0</v>
      </c>
      <c r="J47" s="10"/>
    </row>
    <row r="48" spans="1:12" ht="13" hidden="1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0"/>
        <v>4400000</v>
      </c>
      <c r="H48" s="40"/>
      <c r="I48" s="42">
        <f t="shared" si="1"/>
        <v>0</v>
      </c>
      <c r="J48" s="10"/>
    </row>
    <row r="49" spans="1:10" ht="13" hidden="1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0"/>
        <v>2856000</v>
      </c>
      <c r="H49" s="40"/>
      <c r="I49" s="42">
        <f t="shared" si="1"/>
        <v>0</v>
      </c>
      <c r="J49" s="10"/>
    </row>
    <row r="50" spans="1:10" ht="13" hidden="1" x14ac:dyDescent="0.3">
      <c r="A50" s="33" t="s">
        <v>82</v>
      </c>
      <c r="B50" s="33" t="s">
        <v>83</v>
      </c>
      <c r="C50" s="38"/>
      <c r="D50" s="36">
        <v>41200000</v>
      </c>
      <c r="E50" s="36">
        <f>+E51+E52</f>
        <v>64413381</v>
      </c>
      <c r="F50" s="36">
        <f>+F51+F52</f>
        <v>22218455</v>
      </c>
      <c r="G50" s="43">
        <f>+E50-F50</f>
        <v>42194926</v>
      </c>
      <c r="H50" s="38"/>
      <c r="I50" s="37">
        <f t="shared" si="1"/>
        <v>0.34493539471247442</v>
      </c>
      <c r="J50" s="10"/>
    </row>
    <row r="51" spans="1:10" ht="13" hidden="1" x14ac:dyDescent="0.3">
      <c r="A51" s="39" t="s">
        <v>84</v>
      </c>
      <c r="B51" s="39" t="s">
        <v>85</v>
      </c>
      <c r="C51" s="40"/>
      <c r="D51" s="41">
        <v>41200000</v>
      </c>
      <c r="E51" s="41">
        <f>34479109+27304372</f>
        <v>61783481</v>
      </c>
      <c r="F51" s="41">
        <v>20321705</v>
      </c>
      <c r="G51" s="44">
        <f t="shared" si="0"/>
        <v>41461776</v>
      </c>
      <c r="H51" s="40"/>
      <c r="I51" s="42">
        <f t="shared" si="1"/>
        <v>0.32891809705574859</v>
      </c>
      <c r="J51" s="10"/>
    </row>
    <row r="52" spans="1:10" ht="13" hidden="1" x14ac:dyDescent="0.3">
      <c r="A52" s="45" t="s">
        <v>353</v>
      </c>
      <c r="B52" s="39" t="s">
        <v>352</v>
      </c>
      <c r="C52" s="40"/>
      <c r="D52" s="41">
        <v>0</v>
      </c>
      <c r="E52" s="41">
        <v>2629900</v>
      </c>
      <c r="F52" s="41">
        <v>1896750</v>
      </c>
      <c r="G52" s="44">
        <f t="shared" si="0"/>
        <v>733150</v>
      </c>
      <c r="H52" s="40"/>
      <c r="I52" s="42">
        <f t="shared" si="1"/>
        <v>0.72122514164036655</v>
      </c>
      <c r="J52" s="10"/>
    </row>
    <row r="53" spans="1:10" ht="13" hidden="1" x14ac:dyDescent="0.3">
      <c r="A53" s="33" t="s">
        <v>86</v>
      </c>
      <c r="B53" s="33" t="s">
        <v>87</v>
      </c>
      <c r="C53" s="38"/>
      <c r="D53" s="36">
        <v>27000000</v>
      </c>
      <c r="E53" s="36">
        <f>SUM(E54:E57)</f>
        <v>50068350</v>
      </c>
      <c r="F53" s="36">
        <f>SUM(F54:F57)</f>
        <v>27680000</v>
      </c>
      <c r="G53" s="43">
        <f>+E53-F53</f>
        <v>22388350</v>
      </c>
      <c r="H53" s="38"/>
      <c r="I53" s="37">
        <f t="shared" si="1"/>
        <v>0.55284426189399094</v>
      </c>
      <c r="J53" s="10"/>
    </row>
    <row r="54" spans="1:10" ht="13" hidden="1" x14ac:dyDescent="0.3">
      <c r="A54" s="45" t="s">
        <v>418</v>
      </c>
      <c r="B54" s="39" t="s">
        <v>419</v>
      </c>
      <c r="C54" s="38"/>
      <c r="D54" s="41">
        <v>0</v>
      </c>
      <c r="E54" s="41">
        <v>11858350</v>
      </c>
      <c r="F54" s="41">
        <v>0</v>
      </c>
      <c r="G54" s="44">
        <f t="shared" si="0"/>
        <v>11858350</v>
      </c>
      <c r="H54" s="40"/>
      <c r="I54" s="42">
        <f t="shared" si="1"/>
        <v>0</v>
      </c>
      <c r="J54" s="10"/>
    </row>
    <row r="55" spans="1:10" ht="13" hidden="1" x14ac:dyDescent="0.3">
      <c r="A55" s="45" t="s">
        <v>420</v>
      </c>
      <c r="B55" s="39" t="s">
        <v>421</v>
      </c>
      <c r="C55" s="38"/>
      <c r="D55" s="41">
        <v>0</v>
      </c>
      <c r="E55" s="41">
        <v>6000000</v>
      </c>
      <c r="F55" s="41">
        <v>0</v>
      </c>
      <c r="G55" s="44">
        <f t="shared" si="0"/>
        <v>6000000</v>
      </c>
      <c r="H55" s="40"/>
      <c r="I55" s="42">
        <f t="shared" si="1"/>
        <v>0</v>
      </c>
      <c r="J55" s="10"/>
    </row>
    <row r="56" spans="1:10" ht="13" hidden="1" x14ac:dyDescent="0.3">
      <c r="A56" s="39" t="s">
        <v>88</v>
      </c>
      <c r="B56" s="39" t="s">
        <v>89</v>
      </c>
      <c r="C56" s="40"/>
      <c r="D56" s="41">
        <v>27000000</v>
      </c>
      <c r="E56" s="41">
        <v>30000000</v>
      </c>
      <c r="F56" s="41">
        <v>27000000</v>
      </c>
      <c r="G56" s="44">
        <f t="shared" si="0"/>
        <v>3000000</v>
      </c>
      <c r="H56" s="40"/>
      <c r="I56" s="42">
        <f t="shared" si="1"/>
        <v>0.9</v>
      </c>
      <c r="J56" s="10"/>
    </row>
    <row r="57" spans="1:10" ht="13" hidden="1" x14ac:dyDescent="0.3">
      <c r="A57" s="45" t="s">
        <v>354</v>
      </c>
      <c r="B57" s="39" t="s">
        <v>286</v>
      </c>
      <c r="C57" s="40"/>
      <c r="D57" s="41">
        <v>0</v>
      </c>
      <c r="E57" s="41">
        <v>2210000</v>
      </c>
      <c r="F57" s="41">
        <v>680000</v>
      </c>
      <c r="G57" s="44">
        <f t="shared" si="0"/>
        <v>1530000</v>
      </c>
      <c r="H57" s="40"/>
      <c r="I57" s="42">
        <f t="shared" si="1"/>
        <v>0.30769230769230771</v>
      </c>
      <c r="J57" s="10"/>
    </row>
    <row r="58" spans="1:10" ht="13" hidden="1" x14ac:dyDescent="0.3">
      <c r="A58" s="33" t="s">
        <v>90</v>
      </c>
      <c r="B58" s="33" t="s">
        <v>91</v>
      </c>
      <c r="C58" s="38"/>
      <c r="D58" s="36">
        <v>151827000</v>
      </c>
      <c r="E58" s="36">
        <f>SUM(E59:E63)</f>
        <v>64631795</v>
      </c>
      <c r="F58" s="36">
        <f>SUM(F59:F63)</f>
        <v>40350386</v>
      </c>
      <c r="G58" s="43">
        <f t="shared" si="0"/>
        <v>24281409</v>
      </c>
      <c r="H58" s="38"/>
      <c r="I58" s="37">
        <f t="shared" si="1"/>
        <v>0.62431170293197025</v>
      </c>
      <c r="J58" s="10"/>
    </row>
    <row r="59" spans="1:10" ht="13" hidden="1" x14ac:dyDescent="0.3">
      <c r="A59" s="39" t="s">
        <v>92</v>
      </c>
      <c r="B59" s="39" t="s">
        <v>93</v>
      </c>
      <c r="C59" s="40"/>
      <c r="D59" s="41">
        <v>0</v>
      </c>
      <c r="E59" s="41">
        <v>38761720</v>
      </c>
      <c r="F59" s="41">
        <v>36153341</v>
      </c>
      <c r="G59" s="44">
        <f t="shared" si="0"/>
        <v>2608379</v>
      </c>
      <c r="H59" s="40"/>
      <c r="I59" s="42">
        <v>0</v>
      </c>
      <c r="J59" s="10"/>
    </row>
    <row r="60" spans="1:10" ht="13" hidden="1" x14ac:dyDescent="0.3">
      <c r="A60" s="39" t="s">
        <v>94</v>
      </c>
      <c r="B60" s="39" t="s">
        <v>95</v>
      </c>
      <c r="C60" s="40"/>
      <c r="D60" s="41">
        <v>120000000</v>
      </c>
      <c r="E60" s="41">
        <v>0</v>
      </c>
      <c r="F60" s="41">
        <v>0</v>
      </c>
      <c r="G60" s="44">
        <f t="shared" si="0"/>
        <v>0</v>
      </c>
      <c r="H60" s="40"/>
      <c r="I60" s="42">
        <v>0</v>
      </c>
      <c r="J60" s="10"/>
    </row>
    <row r="61" spans="1:10" ht="13" hidden="1" x14ac:dyDescent="0.3">
      <c r="A61" s="39" t="s">
        <v>96</v>
      </c>
      <c r="B61" s="39" t="s">
        <v>97</v>
      </c>
      <c r="C61" s="40"/>
      <c r="D61" s="41">
        <v>31827000</v>
      </c>
      <c r="E61" s="41">
        <v>15248800</v>
      </c>
      <c r="F61" s="41">
        <v>2732000</v>
      </c>
      <c r="G61" s="44">
        <f t="shared" si="0"/>
        <v>12516800</v>
      </c>
      <c r="H61" s="40"/>
      <c r="I61" s="42">
        <f t="shared" si="1"/>
        <v>0.17916163894863857</v>
      </c>
      <c r="J61" s="10"/>
    </row>
    <row r="62" spans="1:10" ht="13" hidden="1" x14ac:dyDescent="0.3">
      <c r="A62" s="45" t="s">
        <v>423</v>
      </c>
      <c r="B62" s="39" t="s">
        <v>422</v>
      </c>
      <c r="C62" s="40"/>
      <c r="D62" s="41">
        <v>0</v>
      </c>
      <c r="E62" s="41">
        <v>8000000</v>
      </c>
      <c r="F62" s="41">
        <v>0</v>
      </c>
      <c r="G62" s="44">
        <f t="shared" si="0"/>
        <v>8000000</v>
      </c>
      <c r="H62" s="40"/>
      <c r="I62" s="42">
        <f t="shared" si="1"/>
        <v>0</v>
      </c>
      <c r="J62" s="10"/>
    </row>
    <row r="63" spans="1:10" ht="13" hidden="1" x14ac:dyDescent="0.3">
      <c r="A63" s="45" t="s">
        <v>355</v>
      </c>
      <c r="B63" s="39" t="s">
        <v>356</v>
      </c>
      <c r="C63" s="40"/>
      <c r="D63" s="41">
        <v>0</v>
      </c>
      <c r="E63" s="41">
        <v>2621275</v>
      </c>
      <c r="F63" s="41">
        <v>1465045</v>
      </c>
      <c r="G63" s="44">
        <f t="shared" si="0"/>
        <v>1156230</v>
      </c>
      <c r="H63" s="40"/>
      <c r="I63" s="42">
        <f t="shared" si="1"/>
        <v>0.55890549446357207</v>
      </c>
      <c r="J63" s="10"/>
    </row>
    <row r="64" spans="1:10" ht="13" hidden="1" x14ac:dyDescent="0.3">
      <c r="A64" s="33" t="s">
        <v>98</v>
      </c>
      <c r="B64" s="33" t="s">
        <v>99</v>
      </c>
      <c r="C64" s="38"/>
      <c r="D64" s="36">
        <v>0</v>
      </c>
      <c r="E64" s="36">
        <f>SUM(E65:E70)</f>
        <v>49988939</v>
      </c>
      <c r="F64" s="36">
        <f>SUM(F65:F70)</f>
        <v>13126602</v>
      </c>
      <c r="G64" s="43">
        <f t="shared" si="0"/>
        <v>36862337</v>
      </c>
      <c r="H64" s="38"/>
      <c r="I64" s="37">
        <v>0</v>
      </c>
      <c r="J64" s="10"/>
    </row>
    <row r="65" spans="1:10" ht="13" hidden="1" x14ac:dyDescent="0.3">
      <c r="A65" s="45" t="s">
        <v>357</v>
      </c>
      <c r="B65" s="39" t="s">
        <v>358</v>
      </c>
      <c r="C65" s="38"/>
      <c r="D65" s="41">
        <v>0</v>
      </c>
      <c r="E65" s="41">
        <v>18724747</v>
      </c>
      <c r="F65" s="41">
        <v>143300</v>
      </c>
      <c r="G65" s="44">
        <f t="shared" si="0"/>
        <v>18581447</v>
      </c>
      <c r="H65" s="40"/>
      <c r="I65" s="42">
        <v>0</v>
      </c>
      <c r="J65" s="10"/>
    </row>
    <row r="66" spans="1:10" ht="13" hidden="1" x14ac:dyDescent="0.3">
      <c r="A66" s="39" t="s">
        <v>100</v>
      </c>
      <c r="B66" s="39" t="s">
        <v>101</v>
      </c>
      <c r="C66" s="40"/>
      <c r="D66" s="41">
        <v>0</v>
      </c>
      <c r="E66" s="41">
        <v>7023822</v>
      </c>
      <c r="F66" s="41">
        <v>5897321</v>
      </c>
      <c r="G66" s="44">
        <f t="shared" si="0"/>
        <v>1126501</v>
      </c>
      <c r="H66" s="40"/>
      <c r="I66" s="42">
        <v>0</v>
      </c>
      <c r="J66" s="10"/>
    </row>
    <row r="67" spans="1:10" ht="13" hidden="1" x14ac:dyDescent="0.3">
      <c r="A67" s="45" t="s">
        <v>359</v>
      </c>
      <c r="B67" s="39" t="s">
        <v>360</v>
      </c>
      <c r="C67" s="40"/>
      <c r="D67" s="41">
        <v>0</v>
      </c>
      <c r="E67" s="41">
        <v>700600</v>
      </c>
      <c r="F67" s="41">
        <v>356200</v>
      </c>
      <c r="G67" s="44">
        <f t="shared" si="0"/>
        <v>344400</v>
      </c>
      <c r="H67" s="40"/>
      <c r="I67" s="42">
        <v>0</v>
      </c>
      <c r="J67" s="10"/>
    </row>
    <row r="68" spans="1:10" ht="13" hidden="1" x14ac:dyDescent="0.3">
      <c r="A68" s="45" t="s">
        <v>438</v>
      </c>
      <c r="B68" s="39" t="s">
        <v>439</v>
      </c>
      <c r="C68" s="40"/>
      <c r="D68" s="41">
        <v>0</v>
      </c>
      <c r="E68" s="41">
        <v>454800</v>
      </c>
      <c r="F68" s="41">
        <v>0</v>
      </c>
      <c r="G68" s="44">
        <f t="shared" si="0"/>
        <v>454800</v>
      </c>
      <c r="H68" s="40"/>
      <c r="I68" s="42">
        <v>0</v>
      </c>
      <c r="J68" s="10"/>
    </row>
    <row r="69" spans="1:10" ht="13" hidden="1" x14ac:dyDescent="0.3">
      <c r="A69" s="45" t="s">
        <v>361</v>
      </c>
      <c r="B69" s="39" t="s">
        <v>362</v>
      </c>
      <c r="C69" s="40"/>
      <c r="D69" s="41">
        <v>0</v>
      </c>
      <c r="E69" s="41">
        <v>22084970</v>
      </c>
      <c r="F69" s="41">
        <v>6729781</v>
      </c>
      <c r="G69" s="44">
        <f t="shared" si="0"/>
        <v>15355189</v>
      </c>
      <c r="H69" s="40"/>
      <c r="I69" s="42">
        <v>0</v>
      </c>
      <c r="J69" s="10"/>
    </row>
    <row r="70" spans="1:10" ht="13" hidden="1" x14ac:dyDescent="0.3">
      <c r="A70" s="45" t="s">
        <v>425</v>
      </c>
      <c r="B70" s="39" t="s">
        <v>424</v>
      </c>
      <c r="C70" s="40"/>
      <c r="D70" s="41">
        <v>0</v>
      </c>
      <c r="E70" s="41">
        <v>1000000</v>
      </c>
      <c r="F70" s="41">
        <v>0</v>
      </c>
      <c r="G70" s="44">
        <f t="shared" si="0"/>
        <v>1000000</v>
      </c>
      <c r="H70" s="40"/>
      <c r="I70" s="42">
        <v>0</v>
      </c>
      <c r="J70" s="10"/>
    </row>
    <row r="71" spans="1:10" ht="13" hidden="1" x14ac:dyDescent="0.3">
      <c r="A71" s="33" t="s">
        <v>102</v>
      </c>
      <c r="B71" s="33" t="s">
        <v>103</v>
      </c>
      <c r="C71" s="38"/>
      <c r="D71" s="36">
        <v>23175000</v>
      </c>
      <c r="E71" s="36">
        <f>SUM(E72:E77)</f>
        <v>24193686</v>
      </c>
      <c r="F71" s="36">
        <f>SUM(F72:F77)</f>
        <v>7818650</v>
      </c>
      <c r="G71" s="43">
        <f t="shared" si="0"/>
        <v>16375036</v>
      </c>
      <c r="H71" s="38"/>
      <c r="I71" s="37">
        <f t="shared" si="1"/>
        <v>0.32316902848123269</v>
      </c>
      <c r="J71" s="10"/>
    </row>
    <row r="72" spans="1:10" ht="13" hidden="1" x14ac:dyDescent="0.3">
      <c r="A72" s="39" t="s">
        <v>104</v>
      </c>
      <c r="B72" s="39" t="s">
        <v>105</v>
      </c>
      <c r="C72" s="40"/>
      <c r="D72" s="41">
        <v>23175000</v>
      </c>
      <c r="E72" s="41">
        <v>12175000</v>
      </c>
      <c r="F72" s="41">
        <v>7712</v>
      </c>
      <c r="G72" s="44">
        <f t="shared" si="0"/>
        <v>12167288</v>
      </c>
      <c r="H72" s="40"/>
      <c r="I72" s="42">
        <f t="shared" si="1"/>
        <v>6.3342915811088292E-4</v>
      </c>
      <c r="J72" s="10"/>
    </row>
    <row r="73" spans="1:10" ht="13" hidden="1" x14ac:dyDescent="0.3">
      <c r="A73" s="45" t="s">
        <v>363</v>
      </c>
      <c r="B73" s="39" t="s">
        <v>364</v>
      </c>
      <c r="C73" s="40"/>
      <c r="D73" s="41">
        <v>0</v>
      </c>
      <c r="E73" s="41">
        <v>2415700</v>
      </c>
      <c r="F73" s="41">
        <v>1020877</v>
      </c>
      <c r="G73" s="44">
        <f t="shared" si="0"/>
        <v>1394823</v>
      </c>
      <c r="H73" s="40"/>
      <c r="I73" s="42">
        <f t="shared" si="1"/>
        <v>0.42260090242993748</v>
      </c>
      <c r="J73" s="10"/>
    </row>
    <row r="74" spans="1:10" ht="13" hidden="1" x14ac:dyDescent="0.3">
      <c r="A74" s="45" t="s">
        <v>365</v>
      </c>
      <c r="B74" s="39" t="s">
        <v>366</v>
      </c>
      <c r="C74" s="40"/>
      <c r="D74" s="41">
        <v>0</v>
      </c>
      <c r="E74" s="41">
        <v>422450</v>
      </c>
      <c r="F74" s="41">
        <v>0</v>
      </c>
      <c r="G74" s="44">
        <f t="shared" si="0"/>
        <v>422450</v>
      </c>
      <c r="H74" s="40"/>
      <c r="I74" s="42">
        <f t="shared" si="1"/>
        <v>0</v>
      </c>
      <c r="J74" s="10"/>
    </row>
    <row r="75" spans="1:10" ht="13" hidden="1" x14ac:dyDescent="0.3">
      <c r="A75" s="39" t="s">
        <v>106</v>
      </c>
      <c r="B75" s="39" t="s">
        <v>107</v>
      </c>
      <c r="C75" s="40"/>
      <c r="D75" s="41">
        <v>0</v>
      </c>
      <c r="E75" s="41">
        <v>2866710</v>
      </c>
      <c r="F75" s="41">
        <v>2752133</v>
      </c>
      <c r="G75" s="44">
        <f t="shared" ref="G75:G163" si="8">+E75-F75</f>
        <v>114577</v>
      </c>
      <c r="H75" s="40"/>
      <c r="I75" s="42">
        <v>0</v>
      </c>
      <c r="J75" s="10"/>
    </row>
    <row r="76" spans="1:10" ht="13" hidden="1" x14ac:dyDescent="0.3">
      <c r="A76" s="45" t="s">
        <v>367</v>
      </c>
      <c r="B76" s="39" t="s">
        <v>368</v>
      </c>
      <c r="C76" s="40"/>
      <c r="D76" s="41">
        <v>0</v>
      </c>
      <c r="E76" s="41">
        <v>2510900</v>
      </c>
      <c r="F76" s="41">
        <v>492444</v>
      </c>
      <c r="G76" s="44">
        <f t="shared" si="8"/>
        <v>2018456</v>
      </c>
      <c r="H76" s="40"/>
      <c r="I76" s="42">
        <v>0</v>
      </c>
      <c r="J76" s="10"/>
    </row>
    <row r="77" spans="1:10" ht="13" hidden="1" x14ac:dyDescent="0.3">
      <c r="A77" s="45" t="s">
        <v>369</v>
      </c>
      <c r="B77" s="39" t="s">
        <v>370</v>
      </c>
      <c r="C77" s="40"/>
      <c r="D77" s="41">
        <v>0</v>
      </c>
      <c r="E77" s="41">
        <v>3802926</v>
      </c>
      <c r="F77" s="41">
        <v>3545484</v>
      </c>
      <c r="G77" s="44">
        <f t="shared" si="8"/>
        <v>257442</v>
      </c>
      <c r="H77" s="40"/>
      <c r="I77" s="42">
        <v>0</v>
      </c>
      <c r="J77" s="10"/>
    </row>
    <row r="78" spans="1:10" ht="13" hidden="1" x14ac:dyDescent="0.3">
      <c r="A78" s="33" t="s">
        <v>108</v>
      </c>
      <c r="B78" s="33" t="s">
        <v>109</v>
      </c>
      <c r="C78" s="38"/>
      <c r="D78" s="36">
        <v>23300000</v>
      </c>
      <c r="E78" s="36">
        <f>SUM(E79:E80)</f>
        <v>325022230</v>
      </c>
      <c r="F78" s="36">
        <f>SUM(F79:F80)</f>
        <v>3252240</v>
      </c>
      <c r="G78" s="43">
        <f t="shared" si="8"/>
        <v>321769990</v>
      </c>
      <c r="H78" s="38"/>
      <c r="I78" s="37">
        <f t="shared" si="1"/>
        <v>1.0006207883073106E-2</v>
      </c>
      <c r="J78" s="10"/>
    </row>
    <row r="79" spans="1:10" ht="13" hidden="1" x14ac:dyDescent="0.3">
      <c r="A79" s="45" t="s">
        <v>371</v>
      </c>
      <c r="B79" s="39" t="s">
        <v>372</v>
      </c>
      <c r="C79" s="38"/>
      <c r="D79" s="41">
        <v>0</v>
      </c>
      <c r="E79" s="41">
        <v>301000000</v>
      </c>
      <c r="F79" s="41">
        <v>0</v>
      </c>
      <c r="G79" s="44">
        <f t="shared" si="8"/>
        <v>301000000</v>
      </c>
      <c r="H79" s="38"/>
      <c r="I79" s="42">
        <f t="shared" si="1"/>
        <v>0</v>
      </c>
      <c r="J79" s="10"/>
    </row>
    <row r="80" spans="1:10" ht="13" hidden="1" x14ac:dyDescent="0.3">
      <c r="A80" s="39" t="s">
        <v>110</v>
      </c>
      <c r="B80" s="39" t="s">
        <v>111</v>
      </c>
      <c r="C80" s="40"/>
      <c r="D80" s="41">
        <v>23300000</v>
      </c>
      <c r="E80" s="41">
        <v>24022230</v>
      </c>
      <c r="F80" s="41">
        <v>3252240</v>
      </c>
      <c r="G80" s="44">
        <f t="shared" si="8"/>
        <v>20769990</v>
      </c>
      <c r="H80" s="40"/>
      <c r="I80" s="42">
        <f t="shared" si="1"/>
        <v>0.1353846000142368</v>
      </c>
      <c r="J80" s="10"/>
    </row>
    <row r="81" spans="1:10" ht="13" hidden="1" x14ac:dyDescent="0.3">
      <c r="A81" s="33" t="s">
        <v>112</v>
      </c>
      <c r="B81" s="33" t="s">
        <v>113</v>
      </c>
      <c r="C81" s="38"/>
      <c r="D81" s="36">
        <v>226034000</v>
      </c>
      <c r="E81" s="36">
        <f>+E82+E86+E95+E98+E105+E111+E90+E108</f>
        <v>481699308</v>
      </c>
      <c r="F81" s="36">
        <f>+F82+F86+F95+F98+F105+F111+F90+F108</f>
        <v>197184235</v>
      </c>
      <c r="G81" s="43">
        <f t="shared" si="8"/>
        <v>284515073</v>
      </c>
      <c r="H81" s="38"/>
      <c r="I81" s="37">
        <f t="shared" si="1"/>
        <v>0.40935129389889013</v>
      </c>
      <c r="J81" s="10"/>
    </row>
    <row r="82" spans="1:10" ht="13" hidden="1" x14ac:dyDescent="0.3">
      <c r="A82" s="33" t="s">
        <v>114</v>
      </c>
      <c r="B82" s="33" t="s">
        <v>115</v>
      </c>
      <c r="C82" s="38"/>
      <c r="D82" s="36">
        <v>51809000</v>
      </c>
      <c r="E82" s="36">
        <f>SUM(E83:E85)</f>
        <v>109413415</v>
      </c>
      <c r="F82" s="36">
        <f>SUM(F83:F85)</f>
        <v>44214255</v>
      </c>
      <c r="G82" s="43">
        <f t="shared" si="8"/>
        <v>65199160</v>
      </c>
      <c r="H82" s="38"/>
      <c r="I82" s="37">
        <f t="shared" si="1"/>
        <v>0.40410268704253494</v>
      </c>
      <c r="J82" s="10"/>
    </row>
    <row r="83" spans="1:10" ht="13" hidden="1" x14ac:dyDescent="0.3">
      <c r="A83" s="45" t="s">
        <v>405</v>
      </c>
      <c r="B83" s="39" t="s">
        <v>406</v>
      </c>
      <c r="C83" s="38"/>
      <c r="D83" s="41">
        <v>0</v>
      </c>
      <c r="E83" s="41">
        <v>11995000</v>
      </c>
      <c r="F83" s="41">
        <v>11638664</v>
      </c>
      <c r="G83" s="44">
        <f t="shared" si="8"/>
        <v>356336</v>
      </c>
      <c r="H83" s="40"/>
      <c r="I83" s="42">
        <f t="shared" si="1"/>
        <v>0.97029295539808258</v>
      </c>
      <c r="J83" s="10"/>
    </row>
    <row r="84" spans="1:10" ht="13" hidden="1" x14ac:dyDescent="0.3">
      <c r="A84" s="45" t="s">
        <v>373</v>
      </c>
      <c r="B84" s="39" t="s">
        <v>374</v>
      </c>
      <c r="C84" s="40"/>
      <c r="D84" s="41">
        <v>0</v>
      </c>
      <c r="E84" s="41">
        <v>43938735</v>
      </c>
      <c r="F84" s="41">
        <v>31972591</v>
      </c>
      <c r="G84" s="44">
        <f t="shared" si="8"/>
        <v>11966144</v>
      </c>
      <c r="H84" s="40"/>
      <c r="I84" s="42">
        <f t="shared" si="1"/>
        <v>0.72766298347005209</v>
      </c>
      <c r="J84" s="47"/>
    </row>
    <row r="85" spans="1:10" ht="13" hidden="1" x14ac:dyDescent="0.3">
      <c r="A85" s="39" t="s">
        <v>116</v>
      </c>
      <c r="B85" s="39" t="s">
        <v>117</v>
      </c>
      <c r="C85" s="40"/>
      <c r="D85" s="41">
        <v>51809000</v>
      </c>
      <c r="E85" s="41">
        <v>53479680</v>
      </c>
      <c r="F85" s="41">
        <v>603000</v>
      </c>
      <c r="G85" s="44">
        <f t="shared" si="8"/>
        <v>52876680</v>
      </c>
      <c r="H85" s="40"/>
      <c r="I85" s="42">
        <f t="shared" si="1"/>
        <v>1.1275310547856682E-2</v>
      </c>
      <c r="J85" s="10"/>
    </row>
    <row r="86" spans="1:10" ht="13" hidden="1" x14ac:dyDescent="0.3">
      <c r="A86" s="33" t="s">
        <v>118</v>
      </c>
      <c r="B86" s="33" t="s">
        <v>45</v>
      </c>
      <c r="C86" s="38"/>
      <c r="D86" s="36">
        <v>23175000</v>
      </c>
      <c r="E86" s="36">
        <f>SUM(E87:E89)</f>
        <v>48221208</v>
      </c>
      <c r="F86" s="36">
        <f>SUM(F87:F89)</f>
        <v>10468358</v>
      </c>
      <c r="G86" s="43">
        <f t="shared" si="8"/>
        <v>37752850</v>
      </c>
      <c r="H86" s="38"/>
      <c r="I86" s="37">
        <f t="shared" si="1"/>
        <v>0.21709033087682084</v>
      </c>
      <c r="J86" s="10"/>
    </row>
    <row r="87" spans="1:10" ht="13" hidden="1" x14ac:dyDescent="0.3">
      <c r="A87" s="39" t="s">
        <v>119</v>
      </c>
      <c r="B87" s="39" t="s">
        <v>120</v>
      </c>
      <c r="C87" s="40"/>
      <c r="D87" s="41">
        <v>0</v>
      </c>
      <c r="E87" s="41">
        <v>11300502</v>
      </c>
      <c r="F87" s="41">
        <v>6330800</v>
      </c>
      <c r="G87" s="44">
        <f t="shared" si="8"/>
        <v>4969702</v>
      </c>
      <c r="H87" s="40"/>
      <c r="I87" s="42">
        <v>0</v>
      </c>
      <c r="J87" s="10"/>
    </row>
    <row r="88" spans="1:10" ht="13" hidden="1" x14ac:dyDescent="0.3">
      <c r="A88" s="45" t="s">
        <v>426</v>
      </c>
      <c r="B88" s="39" t="s">
        <v>415</v>
      </c>
      <c r="C88" s="40"/>
      <c r="D88" s="41">
        <v>0</v>
      </c>
      <c r="E88" s="41">
        <v>7665000</v>
      </c>
      <c r="F88" s="41">
        <v>3000000</v>
      </c>
      <c r="G88" s="44">
        <f t="shared" si="8"/>
        <v>4665000</v>
      </c>
      <c r="H88" s="40"/>
      <c r="I88" s="42">
        <v>0</v>
      </c>
      <c r="J88" s="10"/>
    </row>
    <row r="89" spans="1:10" ht="13" hidden="1" x14ac:dyDescent="0.3">
      <c r="A89" s="39" t="s">
        <v>121</v>
      </c>
      <c r="B89" s="39" t="s">
        <v>122</v>
      </c>
      <c r="C89" s="40"/>
      <c r="D89" s="41">
        <v>23175000</v>
      </c>
      <c r="E89" s="41">
        <v>29255706</v>
      </c>
      <c r="F89" s="41">
        <v>1137558</v>
      </c>
      <c r="G89" s="44">
        <f t="shared" si="8"/>
        <v>28118148</v>
      </c>
      <c r="H89" s="40"/>
      <c r="I89" s="42">
        <f t="shared" si="1"/>
        <v>3.8883286562969972E-2</v>
      </c>
      <c r="J89" s="10"/>
    </row>
    <row r="90" spans="1:10" ht="13" hidden="1" x14ac:dyDescent="0.3">
      <c r="A90" s="46" t="s">
        <v>375</v>
      </c>
      <c r="B90" s="33" t="s">
        <v>376</v>
      </c>
      <c r="C90" s="38"/>
      <c r="D90" s="36">
        <v>0</v>
      </c>
      <c r="E90" s="36">
        <f>SUM(E91:E94)</f>
        <v>10294030</v>
      </c>
      <c r="F90" s="36">
        <f>SUM(F91:F94)</f>
        <v>0</v>
      </c>
      <c r="G90" s="43">
        <f>+E90-F90</f>
        <v>10294030</v>
      </c>
      <c r="H90" s="38"/>
      <c r="I90" s="37">
        <f t="shared" si="1"/>
        <v>0</v>
      </c>
      <c r="J90" s="10"/>
    </row>
    <row r="91" spans="1:10" ht="13" hidden="1" x14ac:dyDescent="0.3">
      <c r="A91" s="45" t="s">
        <v>440</v>
      </c>
      <c r="B91" s="39" t="s">
        <v>441</v>
      </c>
      <c r="C91" s="38"/>
      <c r="D91" s="41">
        <v>0</v>
      </c>
      <c r="E91" s="41">
        <v>595000</v>
      </c>
      <c r="F91" s="41">
        <v>0</v>
      </c>
      <c r="G91" s="44">
        <f t="shared" ref="G91:G94" si="9">+E91-F91</f>
        <v>595000</v>
      </c>
      <c r="H91" s="38"/>
      <c r="I91" s="42">
        <v>0</v>
      </c>
      <c r="J91" s="10"/>
    </row>
    <row r="92" spans="1:10" ht="13" hidden="1" x14ac:dyDescent="0.3">
      <c r="A92" s="45" t="s">
        <v>377</v>
      </c>
      <c r="B92" s="39" t="s">
        <v>378</v>
      </c>
      <c r="C92" s="40"/>
      <c r="D92" s="41">
        <v>0</v>
      </c>
      <c r="E92" s="41">
        <v>8617980</v>
      </c>
      <c r="F92" s="41">
        <v>0</v>
      </c>
      <c r="G92" s="44">
        <f t="shared" si="9"/>
        <v>8617980</v>
      </c>
      <c r="H92" s="40"/>
      <c r="I92" s="42">
        <v>0</v>
      </c>
      <c r="J92" s="10"/>
    </row>
    <row r="93" spans="1:10" ht="13" hidden="1" x14ac:dyDescent="0.3">
      <c r="A93" s="45" t="s">
        <v>442</v>
      </c>
      <c r="B93" s="39" t="s">
        <v>443</v>
      </c>
      <c r="C93" s="40"/>
      <c r="D93" s="41">
        <v>0</v>
      </c>
      <c r="E93" s="41">
        <v>135000</v>
      </c>
      <c r="F93" s="41">
        <v>0</v>
      </c>
      <c r="G93" s="44">
        <f t="shared" si="9"/>
        <v>135000</v>
      </c>
      <c r="H93" s="40"/>
      <c r="I93" s="42">
        <v>0</v>
      </c>
      <c r="J93" s="10"/>
    </row>
    <row r="94" spans="1:10" ht="13" hidden="1" x14ac:dyDescent="0.3">
      <c r="A94" s="45" t="s">
        <v>427</v>
      </c>
      <c r="B94" s="39" t="s">
        <v>428</v>
      </c>
      <c r="C94" s="40"/>
      <c r="D94" s="41">
        <v>0</v>
      </c>
      <c r="E94" s="41">
        <v>946050</v>
      </c>
      <c r="F94" s="41">
        <v>0</v>
      </c>
      <c r="G94" s="44">
        <f t="shared" si="9"/>
        <v>946050</v>
      </c>
      <c r="H94" s="40"/>
      <c r="I94" s="42">
        <v>0</v>
      </c>
      <c r="J94" s="10"/>
    </row>
    <row r="95" spans="1:10" ht="13" hidden="1" x14ac:dyDescent="0.3">
      <c r="A95" s="33" t="s">
        <v>123</v>
      </c>
      <c r="B95" s="33" t="s">
        <v>51</v>
      </c>
      <c r="C95" s="38"/>
      <c r="D95" s="36">
        <v>30900000</v>
      </c>
      <c r="E95" s="36">
        <f>SUM(E96:E97)</f>
        <v>44265733</v>
      </c>
      <c r="F95" s="36">
        <f>SUM(F96:F97)</f>
        <v>32488005</v>
      </c>
      <c r="G95" s="43">
        <f t="shared" si="8"/>
        <v>11777728</v>
      </c>
      <c r="H95" s="38"/>
      <c r="I95" s="37">
        <f t="shared" si="1"/>
        <v>0.73393125558318439</v>
      </c>
      <c r="J95" s="10"/>
    </row>
    <row r="96" spans="1:10" ht="13" hidden="1" x14ac:dyDescent="0.3">
      <c r="A96" s="45" t="s">
        <v>379</v>
      </c>
      <c r="B96" s="39" t="s">
        <v>380</v>
      </c>
      <c r="C96" s="38"/>
      <c r="D96" s="41">
        <v>0</v>
      </c>
      <c r="E96" s="41">
        <v>3953500</v>
      </c>
      <c r="F96" s="41">
        <v>1590000</v>
      </c>
      <c r="G96" s="44">
        <f t="shared" si="8"/>
        <v>2363500</v>
      </c>
      <c r="H96" s="40"/>
      <c r="I96" s="42">
        <f t="shared" si="1"/>
        <v>0.40217528771974198</v>
      </c>
      <c r="J96" s="10"/>
    </row>
    <row r="97" spans="1:10" ht="13" hidden="1" x14ac:dyDescent="0.3">
      <c r="A97" s="39" t="s">
        <v>124</v>
      </c>
      <c r="B97" s="39" t="s">
        <v>125</v>
      </c>
      <c r="C97" s="40"/>
      <c r="D97" s="41">
        <v>30900000</v>
      </c>
      <c r="E97" s="41">
        <v>40312233</v>
      </c>
      <c r="F97" s="41">
        <v>30898005</v>
      </c>
      <c r="G97" s="44">
        <f t="shared" si="8"/>
        <v>9414228</v>
      </c>
      <c r="H97" s="40"/>
      <c r="I97" s="42">
        <f t="shared" si="1"/>
        <v>0.76646721604332857</v>
      </c>
      <c r="J97" s="10"/>
    </row>
    <row r="98" spans="1:10" ht="13" hidden="1" x14ac:dyDescent="0.3">
      <c r="A98" s="33" t="s">
        <v>126</v>
      </c>
      <c r="B98" s="33" t="s">
        <v>127</v>
      </c>
      <c r="C98" s="38"/>
      <c r="D98" s="36">
        <v>61800000</v>
      </c>
      <c r="E98" s="36">
        <f>SUM(E99:E104)</f>
        <v>114966422</v>
      </c>
      <c r="F98" s="36">
        <f>SUM(F99:F104)</f>
        <v>110013617</v>
      </c>
      <c r="G98" s="43">
        <f t="shared" si="8"/>
        <v>4952805</v>
      </c>
      <c r="H98" s="38"/>
      <c r="I98" s="37">
        <f t="shared" si="1"/>
        <v>0.95691955169310217</v>
      </c>
      <c r="J98" s="10"/>
    </row>
    <row r="99" spans="1:10" ht="13" hidden="1" x14ac:dyDescent="0.3">
      <c r="A99" s="45" t="s">
        <v>407</v>
      </c>
      <c r="B99" s="39" t="s">
        <v>402</v>
      </c>
      <c r="C99" s="38"/>
      <c r="D99" s="41">
        <v>0</v>
      </c>
      <c r="E99" s="41">
        <v>649000</v>
      </c>
      <c r="F99" s="41">
        <v>642315</v>
      </c>
      <c r="G99" s="44">
        <f t="shared" si="8"/>
        <v>6685</v>
      </c>
      <c r="H99" s="38"/>
      <c r="I99" s="42">
        <f t="shared" si="1"/>
        <v>0.98969953775038522</v>
      </c>
      <c r="J99" s="10"/>
    </row>
    <row r="100" spans="1:10" ht="13" hidden="1" x14ac:dyDescent="0.3">
      <c r="A100" s="45" t="s">
        <v>408</v>
      </c>
      <c r="B100" s="39" t="s">
        <v>411</v>
      </c>
      <c r="C100" s="38"/>
      <c r="D100" s="41">
        <v>0</v>
      </c>
      <c r="E100" s="41">
        <v>41037000</v>
      </c>
      <c r="F100" s="41">
        <v>40623182</v>
      </c>
      <c r="G100" s="44">
        <f t="shared" si="8"/>
        <v>413818</v>
      </c>
      <c r="H100" s="38"/>
      <c r="I100" s="42">
        <f t="shared" si="1"/>
        <v>0.98991597826351829</v>
      </c>
      <c r="J100" s="10"/>
    </row>
    <row r="101" spans="1:10" ht="13" hidden="1" x14ac:dyDescent="0.3">
      <c r="A101" s="45" t="s">
        <v>409</v>
      </c>
      <c r="B101" s="39" t="s">
        <v>412</v>
      </c>
      <c r="C101" s="38"/>
      <c r="D101" s="41">
        <v>0</v>
      </c>
      <c r="E101" s="41">
        <v>208000</v>
      </c>
      <c r="F101" s="41">
        <v>205270</v>
      </c>
      <c r="G101" s="44">
        <f t="shared" si="8"/>
        <v>2730</v>
      </c>
      <c r="H101" s="38"/>
      <c r="I101" s="42">
        <f t="shared" si="1"/>
        <v>0.98687499999999995</v>
      </c>
      <c r="J101" s="10"/>
    </row>
    <row r="102" spans="1:10" ht="13" hidden="1" x14ac:dyDescent="0.3">
      <c r="A102" s="45" t="s">
        <v>381</v>
      </c>
      <c r="B102" s="39" t="s">
        <v>382</v>
      </c>
      <c r="C102" s="40"/>
      <c r="D102" s="41">
        <v>0</v>
      </c>
      <c r="E102" s="41">
        <v>3049480</v>
      </c>
      <c r="F102" s="41">
        <v>0</v>
      </c>
      <c r="G102" s="44">
        <f t="shared" si="8"/>
        <v>3049480</v>
      </c>
      <c r="H102" s="40"/>
      <c r="I102" s="42">
        <f t="shared" si="1"/>
        <v>0</v>
      </c>
      <c r="J102" s="10"/>
    </row>
    <row r="103" spans="1:10" ht="13" hidden="1" x14ac:dyDescent="0.3">
      <c r="A103" s="39" t="s">
        <v>128</v>
      </c>
      <c r="B103" s="39" t="s">
        <v>129</v>
      </c>
      <c r="C103" s="40"/>
      <c r="D103" s="41">
        <v>61800000</v>
      </c>
      <c r="E103" s="41">
        <v>43562342</v>
      </c>
      <c r="F103" s="41">
        <v>42630383</v>
      </c>
      <c r="G103" s="44">
        <f t="shared" si="8"/>
        <v>931959</v>
      </c>
      <c r="H103" s="40"/>
      <c r="I103" s="42">
        <f t="shared" si="1"/>
        <v>0.97860631551903243</v>
      </c>
      <c r="J103" s="10"/>
    </row>
    <row r="104" spans="1:10" ht="13" hidden="1" x14ac:dyDescent="0.3">
      <c r="A104" s="45" t="s">
        <v>410</v>
      </c>
      <c r="B104" s="39" t="s">
        <v>413</v>
      </c>
      <c r="C104" s="40"/>
      <c r="D104" s="41">
        <v>0</v>
      </c>
      <c r="E104" s="41">
        <v>26460600</v>
      </c>
      <c r="F104" s="41">
        <v>25912467</v>
      </c>
      <c r="G104" s="44">
        <f t="shared" si="8"/>
        <v>548133</v>
      </c>
      <c r="H104" s="40"/>
      <c r="I104" s="42">
        <f t="shared" si="1"/>
        <v>0.97928493684950457</v>
      </c>
      <c r="J104" s="10"/>
    </row>
    <row r="105" spans="1:10" ht="13" hidden="1" x14ac:dyDescent="0.3">
      <c r="A105" s="33" t="s">
        <v>130</v>
      </c>
      <c r="B105" s="33" t="s">
        <v>55</v>
      </c>
      <c r="C105" s="38"/>
      <c r="D105" s="36">
        <v>12000000</v>
      </c>
      <c r="E105" s="36">
        <f>SUM(E106:E107)</f>
        <v>14760000</v>
      </c>
      <c r="F105" s="36">
        <f>SUM(F106:F107)</f>
        <v>0</v>
      </c>
      <c r="G105" s="43">
        <f t="shared" si="8"/>
        <v>14760000</v>
      </c>
      <c r="H105" s="38"/>
      <c r="I105" s="37">
        <f t="shared" si="1"/>
        <v>0</v>
      </c>
      <c r="J105" s="10"/>
    </row>
    <row r="106" spans="1:10" ht="13" hidden="1" x14ac:dyDescent="0.3">
      <c r="A106" s="45" t="s">
        <v>383</v>
      </c>
      <c r="B106" s="39" t="s">
        <v>384</v>
      </c>
      <c r="C106" s="40"/>
      <c r="D106" s="41">
        <v>0</v>
      </c>
      <c r="E106" s="41">
        <v>1260000</v>
      </c>
      <c r="F106" s="41">
        <v>0</v>
      </c>
      <c r="G106" s="44">
        <f t="shared" si="8"/>
        <v>1260000</v>
      </c>
      <c r="H106" s="40"/>
      <c r="I106" s="42">
        <f t="shared" si="1"/>
        <v>0</v>
      </c>
      <c r="J106" s="10"/>
    </row>
    <row r="107" spans="1:10" ht="13" hidden="1" x14ac:dyDescent="0.3">
      <c r="A107" s="39" t="s">
        <v>131</v>
      </c>
      <c r="B107" s="39" t="s">
        <v>132</v>
      </c>
      <c r="C107" s="40"/>
      <c r="D107" s="41">
        <v>12000000</v>
      </c>
      <c r="E107" s="41">
        <v>13500000</v>
      </c>
      <c r="F107" s="41">
        <v>0</v>
      </c>
      <c r="G107" s="44">
        <f t="shared" si="8"/>
        <v>13500000</v>
      </c>
      <c r="H107" s="40"/>
      <c r="I107" s="42">
        <f t="shared" si="1"/>
        <v>0</v>
      </c>
      <c r="J107" s="10"/>
    </row>
    <row r="108" spans="1:10" ht="13" hidden="1" x14ac:dyDescent="0.3">
      <c r="A108" s="46" t="s">
        <v>385</v>
      </c>
      <c r="B108" s="33" t="s">
        <v>386</v>
      </c>
      <c r="C108" s="38"/>
      <c r="D108" s="36">
        <v>0</v>
      </c>
      <c r="E108" s="36">
        <f>SUM(E109:E110)</f>
        <v>123136500</v>
      </c>
      <c r="F108" s="36">
        <f>SUM(F109:F110)</f>
        <v>0</v>
      </c>
      <c r="G108" s="43">
        <f t="shared" si="8"/>
        <v>123136500</v>
      </c>
      <c r="H108" s="38"/>
      <c r="I108" s="37">
        <f t="shared" si="1"/>
        <v>0</v>
      </c>
      <c r="J108" s="10"/>
    </row>
    <row r="109" spans="1:10" ht="13" hidden="1" x14ac:dyDescent="0.3">
      <c r="A109" s="45" t="s">
        <v>388</v>
      </c>
      <c r="B109" s="39" t="s">
        <v>387</v>
      </c>
      <c r="C109" s="40"/>
      <c r="D109" s="41">
        <v>0</v>
      </c>
      <c r="E109" s="41">
        <v>3136500</v>
      </c>
      <c r="F109" s="41">
        <v>0</v>
      </c>
      <c r="G109" s="44">
        <f t="shared" si="8"/>
        <v>3136500</v>
      </c>
      <c r="H109" s="40"/>
      <c r="I109" s="42">
        <f t="shared" si="1"/>
        <v>0</v>
      </c>
      <c r="J109" s="10"/>
    </row>
    <row r="110" spans="1:10" ht="13" hidden="1" x14ac:dyDescent="0.3">
      <c r="A110" s="45" t="s">
        <v>429</v>
      </c>
      <c r="B110" s="39" t="s">
        <v>430</v>
      </c>
      <c r="C110" s="40"/>
      <c r="D110" s="41">
        <v>0</v>
      </c>
      <c r="E110" s="41">
        <v>120000000</v>
      </c>
      <c r="F110" s="41">
        <v>0</v>
      </c>
      <c r="G110" s="44">
        <f t="shared" si="8"/>
        <v>120000000</v>
      </c>
      <c r="H110" s="40"/>
      <c r="I110" s="42">
        <f t="shared" si="1"/>
        <v>0</v>
      </c>
      <c r="J110" s="10"/>
    </row>
    <row r="111" spans="1:10" ht="13" hidden="1" x14ac:dyDescent="0.3">
      <c r="A111" s="33" t="s">
        <v>133</v>
      </c>
      <c r="B111" s="33" t="s">
        <v>134</v>
      </c>
      <c r="C111" s="38"/>
      <c r="D111" s="36">
        <v>46350000</v>
      </c>
      <c r="E111" s="36">
        <f>+E112</f>
        <v>16642000</v>
      </c>
      <c r="F111" s="36">
        <f>+F112</f>
        <v>0</v>
      </c>
      <c r="G111" s="43">
        <f t="shared" si="8"/>
        <v>16642000</v>
      </c>
      <c r="H111" s="38"/>
      <c r="I111" s="37">
        <f t="shared" si="1"/>
        <v>0</v>
      </c>
      <c r="J111" s="10"/>
    </row>
    <row r="112" spans="1:10" ht="13" hidden="1" x14ac:dyDescent="0.3">
      <c r="A112" s="39" t="s">
        <v>135</v>
      </c>
      <c r="B112" s="39" t="s">
        <v>136</v>
      </c>
      <c r="C112" s="40"/>
      <c r="D112" s="41">
        <v>46350000</v>
      </c>
      <c r="E112" s="41">
        <v>16642000</v>
      </c>
      <c r="F112" s="41">
        <v>0</v>
      </c>
      <c r="G112" s="44">
        <f t="shared" si="8"/>
        <v>16642000</v>
      </c>
      <c r="H112" s="40"/>
      <c r="I112" s="42">
        <f t="shared" si="1"/>
        <v>0</v>
      </c>
      <c r="J112" s="10"/>
    </row>
    <row r="113" spans="1:10" ht="13" hidden="1" x14ac:dyDescent="0.3">
      <c r="A113" s="33" t="s">
        <v>137</v>
      </c>
      <c r="B113" s="33" t="s">
        <v>138</v>
      </c>
      <c r="C113" s="38"/>
      <c r="D113" s="36">
        <v>8486175761.1800003</v>
      </c>
      <c r="E113" s="36">
        <f>+E114+E118+E136+E155+E203+E221+E223</f>
        <v>16975635095</v>
      </c>
      <c r="F113" s="36">
        <f>+F114+F118+F136+F155+F203+F221+F223</f>
        <v>14683522104</v>
      </c>
      <c r="G113" s="43">
        <f t="shared" si="8"/>
        <v>2292112991</v>
      </c>
      <c r="H113" s="38"/>
      <c r="I113" s="37">
        <f t="shared" si="1"/>
        <v>0.86497630408684278</v>
      </c>
      <c r="J113" s="10"/>
    </row>
    <row r="114" spans="1:10" ht="13" hidden="1" x14ac:dyDescent="0.3">
      <c r="A114" s="33" t="s">
        <v>139</v>
      </c>
      <c r="B114" s="33" t="s">
        <v>140</v>
      </c>
      <c r="C114" s="38"/>
      <c r="D114" s="36">
        <v>0</v>
      </c>
      <c r="E114" s="36">
        <f t="shared" ref="E114:F116" si="10">+E115</f>
        <v>11000000</v>
      </c>
      <c r="F114" s="36">
        <f t="shared" si="10"/>
        <v>8915333</v>
      </c>
      <c r="G114" s="43">
        <f t="shared" si="8"/>
        <v>2084667</v>
      </c>
      <c r="H114" s="38"/>
      <c r="I114" s="37">
        <v>0</v>
      </c>
      <c r="J114" s="10"/>
    </row>
    <row r="115" spans="1:10" ht="13" hidden="1" x14ac:dyDescent="0.3">
      <c r="A115" s="33" t="s">
        <v>141</v>
      </c>
      <c r="B115" s="33" t="s">
        <v>142</v>
      </c>
      <c r="C115" s="38"/>
      <c r="D115" s="36">
        <v>0</v>
      </c>
      <c r="E115" s="36">
        <f t="shared" si="10"/>
        <v>11000000</v>
      </c>
      <c r="F115" s="36">
        <f t="shared" si="10"/>
        <v>8915333</v>
      </c>
      <c r="G115" s="43">
        <f t="shared" si="8"/>
        <v>2084667</v>
      </c>
      <c r="H115" s="38"/>
      <c r="I115" s="37">
        <v>0</v>
      </c>
      <c r="J115" s="10"/>
    </row>
    <row r="116" spans="1:10" ht="13" hidden="1" x14ac:dyDescent="0.3">
      <c r="A116" s="46" t="s">
        <v>389</v>
      </c>
      <c r="B116" s="33" t="s">
        <v>390</v>
      </c>
      <c r="C116" s="38"/>
      <c r="D116" s="36">
        <v>0</v>
      </c>
      <c r="E116" s="36">
        <f t="shared" si="10"/>
        <v>11000000</v>
      </c>
      <c r="F116" s="36">
        <f t="shared" si="10"/>
        <v>8915333</v>
      </c>
      <c r="G116" s="43">
        <f t="shared" si="8"/>
        <v>2084667</v>
      </c>
      <c r="H116" s="38"/>
      <c r="I116" s="37">
        <v>0</v>
      </c>
      <c r="J116" s="10"/>
    </row>
    <row r="117" spans="1:10" ht="13" hidden="1" x14ac:dyDescent="0.3">
      <c r="A117" s="45" t="s">
        <v>391</v>
      </c>
      <c r="B117" s="39" t="s">
        <v>390</v>
      </c>
      <c r="C117" s="40"/>
      <c r="D117" s="41">
        <v>0</v>
      </c>
      <c r="E117" s="41">
        <v>11000000</v>
      </c>
      <c r="F117" s="41">
        <v>8915333</v>
      </c>
      <c r="G117" s="44">
        <f t="shared" si="8"/>
        <v>2084667</v>
      </c>
      <c r="H117" s="40"/>
      <c r="I117" s="42">
        <v>0</v>
      </c>
      <c r="J117" s="10"/>
    </row>
    <row r="118" spans="1:10" ht="13" hidden="1" x14ac:dyDescent="0.3">
      <c r="A118" s="33" t="s">
        <v>147</v>
      </c>
      <c r="B118" s="33" t="s">
        <v>148</v>
      </c>
      <c r="C118" s="38"/>
      <c r="D118" s="36">
        <v>1808153591.0999999</v>
      </c>
      <c r="E118" s="36">
        <f>+E119+E125+E127+E129+E132</f>
        <v>2880130267</v>
      </c>
      <c r="F118" s="36">
        <f>+F119+F125+F127+F129+F132</f>
        <v>1884968700</v>
      </c>
      <c r="G118" s="43">
        <f t="shared" si="8"/>
        <v>995161567</v>
      </c>
      <c r="H118" s="38"/>
      <c r="I118" s="37">
        <f t="shared" ref="I118:I225" si="11">+F118/E118</f>
        <v>0.65447341795529967</v>
      </c>
      <c r="J118" s="10"/>
    </row>
    <row r="119" spans="1:10" ht="13" hidden="1" x14ac:dyDescent="0.3">
      <c r="A119" s="33" t="s">
        <v>149</v>
      </c>
      <c r="B119" s="33" t="s">
        <v>150</v>
      </c>
      <c r="C119" s="38"/>
      <c r="D119" s="36">
        <v>470736000</v>
      </c>
      <c r="E119" s="36">
        <f>SUM(E120:E124)</f>
        <v>1095524267</v>
      </c>
      <c r="F119" s="36">
        <f>SUM(F120:F124)</f>
        <v>453493200</v>
      </c>
      <c r="G119" s="43">
        <f t="shared" si="8"/>
        <v>642031067</v>
      </c>
      <c r="H119" s="38"/>
      <c r="I119" s="37">
        <f t="shared" si="11"/>
        <v>0.41395084861228365</v>
      </c>
      <c r="J119" s="10"/>
    </row>
    <row r="120" spans="1:10" ht="13" hidden="1" x14ac:dyDescent="0.3">
      <c r="A120" s="45" t="s">
        <v>444</v>
      </c>
      <c r="B120" s="39" t="s">
        <v>152</v>
      </c>
      <c r="C120" s="40"/>
      <c r="D120" s="41">
        <v>0</v>
      </c>
      <c r="E120" s="41">
        <v>200000000</v>
      </c>
      <c r="F120" s="41">
        <v>26868000</v>
      </c>
      <c r="G120" s="44">
        <f t="shared" si="8"/>
        <v>173132000</v>
      </c>
      <c r="H120" s="40"/>
      <c r="I120" s="42">
        <f t="shared" si="11"/>
        <v>0.13433999999999999</v>
      </c>
      <c r="J120" s="10"/>
    </row>
    <row r="121" spans="1:10" ht="13" hidden="1" x14ac:dyDescent="0.3">
      <c r="A121" s="39" t="s">
        <v>151</v>
      </c>
      <c r="B121" s="39" t="s">
        <v>152</v>
      </c>
      <c r="C121" s="40"/>
      <c r="D121" s="41">
        <v>82400000</v>
      </c>
      <c r="E121" s="41">
        <v>228390000</v>
      </c>
      <c r="F121" s="41">
        <v>161221000</v>
      </c>
      <c r="G121" s="44">
        <f t="shared" si="8"/>
        <v>67169000</v>
      </c>
      <c r="H121" s="40"/>
      <c r="I121" s="42">
        <f t="shared" si="11"/>
        <v>0.70590218485923206</v>
      </c>
      <c r="J121" s="10"/>
    </row>
    <row r="122" spans="1:10" ht="13" hidden="1" x14ac:dyDescent="0.3">
      <c r="A122" s="39" t="s">
        <v>153</v>
      </c>
      <c r="B122" s="39" t="s">
        <v>154</v>
      </c>
      <c r="C122" s="40"/>
      <c r="D122" s="41">
        <v>85400000</v>
      </c>
      <c r="E122" s="41">
        <v>435261048</v>
      </c>
      <c r="F122" s="41">
        <f>19662000+158245000</f>
        <v>177907000</v>
      </c>
      <c r="G122" s="44">
        <f t="shared" si="8"/>
        <v>257354048</v>
      </c>
      <c r="H122" s="40"/>
      <c r="I122" s="42">
        <f t="shared" si="11"/>
        <v>0.40873632230008322</v>
      </c>
      <c r="J122" s="10"/>
    </row>
    <row r="123" spans="1:10" ht="13" hidden="1" x14ac:dyDescent="0.3">
      <c r="A123" s="45" t="s">
        <v>290</v>
      </c>
      <c r="B123" s="39" t="s">
        <v>289</v>
      </c>
      <c r="C123" s="40"/>
      <c r="D123" s="41">
        <v>0</v>
      </c>
      <c r="E123" s="41">
        <v>170873219</v>
      </c>
      <c r="F123" s="41">
        <v>49000000</v>
      </c>
      <c r="G123" s="44">
        <f t="shared" si="8"/>
        <v>121873219</v>
      </c>
      <c r="H123" s="40"/>
      <c r="I123" s="42">
        <f t="shared" si="11"/>
        <v>0.28676231586647877</v>
      </c>
      <c r="J123" s="10"/>
    </row>
    <row r="124" spans="1:10" ht="13" hidden="1" x14ac:dyDescent="0.3">
      <c r="A124" s="39" t="s">
        <v>155</v>
      </c>
      <c r="B124" s="39" t="s">
        <v>156</v>
      </c>
      <c r="C124" s="40"/>
      <c r="D124" s="41">
        <v>302936000</v>
      </c>
      <c r="E124" s="41">
        <v>61000000</v>
      </c>
      <c r="F124" s="41">
        <v>38497200</v>
      </c>
      <c r="G124" s="44">
        <f t="shared" si="8"/>
        <v>22502800</v>
      </c>
      <c r="H124" s="40"/>
      <c r="I124" s="42">
        <v>0</v>
      </c>
      <c r="J124" s="10"/>
    </row>
    <row r="125" spans="1:10" ht="13" hidden="1" x14ac:dyDescent="0.3">
      <c r="A125" s="33" t="s">
        <v>157</v>
      </c>
      <c r="B125" s="33" t="s">
        <v>158</v>
      </c>
      <c r="C125" s="38"/>
      <c r="D125" s="36">
        <v>0</v>
      </c>
      <c r="E125" s="36">
        <f>+E126</f>
        <v>0</v>
      </c>
      <c r="F125" s="36">
        <f>+F126</f>
        <v>0</v>
      </c>
      <c r="G125" s="43">
        <f t="shared" si="8"/>
        <v>0</v>
      </c>
      <c r="H125" s="38"/>
      <c r="I125" s="37">
        <v>0</v>
      </c>
      <c r="J125" s="10"/>
    </row>
    <row r="126" spans="1:10" ht="13" hidden="1" x14ac:dyDescent="0.3">
      <c r="A126" s="39" t="s">
        <v>159</v>
      </c>
      <c r="B126" s="39" t="s">
        <v>160</v>
      </c>
      <c r="C126" s="40"/>
      <c r="D126" s="41">
        <v>0</v>
      </c>
      <c r="E126" s="41">
        <v>0</v>
      </c>
      <c r="F126" s="41">
        <v>0</v>
      </c>
      <c r="G126" s="44">
        <f t="shared" si="8"/>
        <v>0</v>
      </c>
      <c r="H126" s="40"/>
      <c r="I126" s="42">
        <v>0</v>
      </c>
      <c r="J126" s="10"/>
    </row>
    <row r="127" spans="1:10" ht="13" hidden="1" x14ac:dyDescent="0.3">
      <c r="A127" s="33" t="s">
        <v>161</v>
      </c>
      <c r="B127" s="33" t="s">
        <v>162</v>
      </c>
      <c r="C127" s="38"/>
      <c r="D127" s="36">
        <v>2067591.1</v>
      </c>
      <c r="E127" s="36">
        <f>+E128</f>
        <v>436936000</v>
      </c>
      <c r="F127" s="36">
        <f>+F128</f>
        <v>173371500</v>
      </c>
      <c r="G127" s="43">
        <f t="shared" si="8"/>
        <v>263564500</v>
      </c>
      <c r="H127" s="38"/>
      <c r="I127" s="37">
        <f t="shared" si="11"/>
        <v>0.39678923229031254</v>
      </c>
      <c r="J127" s="10"/>
    </row>
    <row r="128" spans="1:10" ht="13" hidden="1" x14ac:dyDescent="0.3">
      <c r="A128" s="39" t="s">
        <v>163</v>
      </c>
      <c r="B128" s="39" t="s">
        <v>164</v>
      </c>
      <c r="C128" s="40"/>
      <c r="D128" s="41">
        <v>2067591.1</v>
      </c>
      <c r="E128" s="41">
        <f>200000000+236936000</f>
        <v>436936000</v>
      </c>
      <c r="F128" s="41">
        <f>7644000+165727500</f>
        <v>173371500</v>
      </c>
      <c r="G128" s="44">
        <f t="shared" si="8"/>
        <v>263564500</v>
      </c>
      <c r="H128" s="40"/>
      <c r="I128" s="42">
        <f t="shared" si="11"/>
        <v>0.39678923229031254</v>
      </c>
      <c r="J128" s="10"/>
    </row>
    <row r="129" spans="1:10" ht="13" hidden="1" x14ac:dyDescent="0.3">
      <c r="A129" s="33" t="s">
        <v>165</v>
      </c>
      <c r="B129" s="33" t="s">
        <v>166</v>
      </c>
      <c r="C129" s="38"/>
      <c r="D129" s="36">
        <v>25750000</v>
      </c>
      <c r="E129" s="36">
        <f>+E130</f>
        <v>38070000</v>
      </c>
      <c r="F129" s="36">
        <f>+F130</f>
        <v>36604000</v>
      </c>
      <c r="G129" s="43">
        <f t="shared" si="8"/>
        <v>1466000</v>
      </c>
      <c r="H129" s="38"/>
      <c r="I129" s="37">
        <f t="shared" si="11"/>
        <v>0.96149198844234307</v>
      </c>
      <c r="J129" s="10"/>
    </row>
    <row r="130" spans="1:10" ht="13" hidden="1" x14ac:dyDescent="0.3">
      <c r="A130" s="33" t="s">
        <v>167</v>
      </c>
      <c r="B130" s="33" t="s">
        <v>166</v>
      </c>
      <c r="C130" s="38"/>
      <c r="D130" s="36">
        <v>0</v>
      </c>
      <c r="E130" s="36">
        <f>+E131</f>
        <v>38070000</v>
      </c>
      <c r="F130" s="36">
        <f>+F131</f>
        <v>36604000</v>
      </c>
      <c r="G130" s="43">
        <f t="shared" si="8"/>
        <v>1466000</v>
      </c>
      <c r="H130" s="38"/>
      <c r="I130" s="37">
        <f t="shared" si="11"/>
        <v>0.96149198844234307</v>
      </c>
      <c r="J130" s="10"/>
    </row>
    <row r="131" spans="1:10" ht="13" hidden="1" x14ac:dyDescent="0.3">
      <c r="A131" s="39" t="s">
        <v>168</v>
      </c>
      <c r="B131" s="39" t="s">
        <v>166</v>
      </c>
      <c r="C131" s="40"/>
      <c r="D131" s="41">
        <v>25750000</v>
      </c>
      <c r="E131" s="41">
        <v>38070000</v>
      </c>
      <c r="F131" s="41">
        <v>36604000</v>
      </c>
      <c r="G131" s="44">
        <f t="shared" si="8"/>
        <v>1466000</v>
      </c>
      <c r="H131" s="40"/>
      <c r="I131" s="42">
        <f t="shared" si="11"/>
        <v>0.96149198844234307</v>
      </c>
      <c r="J131" s="10"/>
    </row>
    <row r="132" spans="1:10" ht="13" hidden="1" x14ac:dyDescent="0.3">
      <c r="A132" s="33" t="s">
        <v>169</v>
      </c>
      <c r="B132" s="33" t="s">
        <v>170</v>
      </c>
      <c r="C132" s="38"/>
      <c r="D132" s="36">
        <v>1309600000</v>
      </c>
      <c r="E132" s="36">
        <f>SUM(E133:E135)</f>
        <v>1309600000</v>
      </c>
      <c r="F132" s="36">
        <f>SUM(F133:F135)</f>
        <v>1221500000</v>
      </c>
      <c r="G132" s="43">
        <f t="shared" si="8"/>
        <v>88100000</v>
      </c>
      <c r="H132" s="38"/>
      <c r="I132" s="37">
        <f t="shared" si="11"/>
        <v>0.93272755039706778</v>
      </c>
      <c r="J132" s="10"/>
    </row>
    <row r="133" spans="1:10" ht="13" hidden="1" x14ac:dyDescent="0.3">
      <c r="A133" s="45" t="s">
        <v>431</v>
      </c>
      <c r="B133" s="39" t="s">
        <v>172</v>
      </c>
      <c r="C133" s="38"/>
      <c r="D133" s="41">
        <v>0</v>
      </c>
      <c r="E133" s="41">
        <v>510000000</v>
      </c>
      <c r="F133" s="41">
        <v>510000000</v>
      </c>
      <c r="G133" s="44">
        <f t="shared" si="8"/>
        <v>0</v>
      </c>
      <c r="H133" s="40"/>
      <c r="I133" s="42">
        <f t="shared" si="11"/>
        <v>1</v>
      </c>
      <c r="J133" s="10"/>
    </row>
    <row r="134" spans="1:10" ht="13" hidden="1" x14ac:dyDescent="0.3">
      <c r="A134" s="39" t="s">
        <v>171</v>
      </c>
      <c r="B134" s="39" t="s">
        <v>172</v>
      </c>
      <c r="C134" s="40"/>
      <c r="D134" s="41">
        <v>1030000000</v>
      </c>
      <c r="E134" s="41">
        <v>520000000</v>
      </c>
      <c r="F134" s="41">
        <v>520000000</v>
      </c>
      <c r="G134" s="44">
        <f t="shared" si="8"/>
        <v>0</v>
      </c>
      <c r="H134" s="40"/>
      <c r="I134" s="42">
        <f t="shared" si="11"/>
        <v>1</v>
      </c>
      <c r="J134" s="10"/>
    </row>
    <row r="135" spans="1:10" ht="13" hidden="1" x14ac:dyDescent="0.3">
      <c r="A135" s="39" t="s">
        <v>173</v>
      </c>
      <c r="B135" s="39" t="s">
        <v>174</v>
      </c>
      <c r="C135" s="40"/>
      <c r="D135" s="41">
        <v>279600000</v>
      </c>
      <c r="E135" s="41">
        <v>279600000</v>
      </c>
      <c r="F135" s="41">
        <v>191500000</v>
      </c>
      <c r="G135" s="44">
        <f t="shared" si="8"/>
        <v>88100000</v>
      </c>
      <c r="H135" s="40"/>
      <c r="I135" s="42">
        <f t="shared" si="11"/>
        <v>0.68490701001430621</v>
      </c>
      <c r="J135" s="10"/>
    </row>
    <row r="136" spans="1:10" ht="13" hidden="1" x14ac:dyDescent="0.3">
      <c r="A136" s="33" t="s">
        <v>175</v>
      </c>
      <c r="B136" s="33" t="s">
        <v>176</v>
      </c>
      <c r="C136" s="38"/>
      <c r="D136" s="36">
        <v>352218800</v>
      </c>
      <c r="E136" s="36">
        <f>+E137+E151+E139</f>
        <v>1672233959</v>
      </c>
      <c r="F136" s="36">
        <f>+F137+F151+F139</f>
        <v>1110853817</v>
      </c>
      <c r="G136" s="43">
        <f t="shared" si="8"/>
        <v>561380142</v>
      </c>
      <c r="H136" s="38"/>
      <c r="I136" s="37">
        <f t="shared" si="11"/>
        <v>0.66429330119829244</v>
      </c>
      <c r="J136" s="10"/>
    </row>
    <row r="137" spans="1:10" ht="13" hidden="1" x14ac:dyDescent="0.3">
      <c r="A137" s="33" t="s">
        <v>177</v>
      </c>
      <c r="B137" s="33" t="s">
        <v>178</v>
      </c>
      <c r="C137" s="38"/>
      <c r="D137" s="36">
        <v>339488000</v>
      </c>
      <c r="E137" s="36">
        <f>+E138</f>
        <v>167955000</v>
      </c>
      <c r="F137" s="36">
        <f>+F138</f>
        <v>108414916</v>
      </c>
      <c r="G137" s="43">
        <f t="shared" si="8"/>
        <v>59540084</v>
      </c>
      <c r="H137" s="38"/>
      <c r="I137" s="37">
        <f t="shared" si="11"/>
        <v>0.6454997826798845</v>
      </c>
      <c r="J137" s="10"/>
    </row>
    <row r="138" spans="1:10" ht="13" hidden="1" x14ac:dyDescent="0.3">
      <c r="A138" s="45" t="s">
        <v>308</v>
      </c>
      <c r="B138" s="39" t="s">
        <v>309</v>
      </c>
      <c r="C138" s="40"/>
      <c r="D138" s="41">
        <v>0</v>
      </c>
      <c r="E138" s="41">
        <v>167955000</v>
      </c>
      <c r="F138" s="41">
        <v>108414916</v>
      </c>
      <c r="G138" s="44">
        <f t="shared" si="8"/>
        <v>59540084</v>
      </c>
      <c r="H138" s="40"/>
      <c r="I138" s="42">
        <f t="shared" si="11"/>
        <v>0.6454997826798845</v>
      </c>
      <c r="J138" s="10"/>
    </row>
    <row r="139" spans="1:10" ht="13" hidden="1" x14ac:dyDescent="0.3">
      <c r="A139" s="33" t="s">
        <v>179</v>
      </c>
      <c r="B139" s="33" t="s">
        <v>180</v>
      </c>
      <c r="C139" s="38"/>
      <c r="D139" s="36">
        <v>339488000</v>
      </c>
      <c r="E139" s="36">
        <f>SUM(E140:E150)</f>
        <v>1451087359</v>
      </c>
      <c r="F139" s="36">
        <f>SUM(F140:F150)</f>
        <v>953205098</v>
      </c>
      <c r="G139" s="43">
        <f t="shared" si="8"/>
        <v>497882261</v>
      </c>
      <c r="H139" s="38"/>
      <c r="I139" s="37">
        <f t="shared" si="11"/>
        <v>0.65689022241699513</v>
      </c>
      <c r="J139" s="10"/>
    </row>
    <row r="140" spans="1:10" ht="13" hidden="1" x14ac:dyDescent="0.3">
      <c r="A140" s="39" t="s">
        <v>181</v>
      </c>
      <c r="B140" s="39" t="s">
        <v>182</v>
      </c>
      <c r="C140" s="40"/>
      <c r="D140" s="41">
        <v>339488000</v>
      </c>
      <c r="E140" s="41">
        <v>190305000</v>
      </c>
      <c r="F140" s="41">
        <v>134928555</v>
      </c>
      <c r="G140" s="43">
        <f t="shared" si="8"/>
        <v>55376445</v>
      </c>
      <c r="H140" s="40"/>
      <c r="I140" s="42">
        <f t="shared" si="11"/>
        <v>0.70901213840939548</v>
      </c>
      <c r="J140" s="10"/>
    </row>
    <row r="141" spans="1:10" ht="13" hidden="1" x14ac:dyDescent="0.3">
      <c r="A141" s="45" t="s">
        <v>292</v>
      </c>
      <c r="B141" s="39" t="s">
        <v>291</v>
      </c>
      <c r="C141" s="40"/>
      <c r="D141" s="41">
        <v>0</v>
      </c>
      <c r="E141" s="41">
        <f>200000000+238505459</f>
        <v>438505459</v>
      </c>
      <c r="F141" s="41">
        <f>13568000+179130600</f>
        <v>192698600</v>
      </c>
      <c r="G141" s="43">
        <f t="shared" si="8"/>
        <v>245806859</v>
      </c>
      <c r="H141" s="40"/>
      <c r="I141" s="42">
        <f t="shared" si="11"/>
        <v>0.43944401613481393</v>
      </c>
      <c r="J141" s="10"/>
    </row>
    <row r="142" spans="1:10" ht="13" hidden="1" x14ac:dyDescent="0.3">
      <c r="A142" s="45" t="s">
        <v>293</v>
      </c>
      <c r="B142" s="39" t="s">
        <v>294</v>
      </c>
      <c r="C142" s="40"/>
      <c r="D142" s="41">
        <v>0</v>
      </c>
      <c r="E142" s="41">
        <v>223935900</v>
      </c>
      <c r="F142" s="41">
        <v>148131700</v>
      </c>
      <c r="G142" s="43">
        <f t="shared" si="8"/>
        <v>75804200</v>
      </c>
      <c r="H142" s="40"/>
      <c r="I142" s="42">
        <f t="shared" si="11"/>
        <v>0.66149152503015374</v>
      </c>
      <c r="J142" s="10"/>
    </row>
    <row r="143" spans="1:10" ht="13" hidden="1" x14ac:dyDescent="0.3">
      <c r="A143" s="45" t="s">
        <v>297</v>
      </c>
      <c r="B143" s="39" t="s">
        <v>295</v>
      </c>
      <c r="C143" s="40"/>
      <c r="D143" s="41">
        <v>0</v>
      </c>
      <c r="E143" s="41">
        <v>31000000</v>
      </c>
      <c r="F143" s="41">
        <v>25398619</v>
      </c>
      <c r="G143" s="43">
        <f t="shared" si="8"/>
        <v>5601381</v>
      </c>
      <c r="H143" s="40"/>
      <c r="I143" s="42">
        <f t="shared" si="11"/>
        <v>0.81931029032258063</v>
      </c>
      <c r="J143" s="10"/>
    </row>
    <row r="144" spans="1:10" ht="13" hidden="1" x14ac:dyDescent="0.3">
      <c r="A144" s="45" t="s">
        <v>296</v>
      </c>
      <c r="B144" s="39" t="s">
        <v>298</v>
      </c>
      <c r="C144" s="40"/>
      <c r="D144" s="41">
        <v>0</v>
      </c>
      <c r="E144" s="41">
        <v>295210000</v>
      </c>
      <c r="F144" s="41">
        <v>201867802</v>
      </c>
      <c r="G144" s="43">
        <f t="shared" si="8"/>
        <v>93342198</v>
      </c>
      <c r="H144" s="40"/>
      <c r="I144" s="42">
        <f t="shared" si="11"/>
        <v>0.68381085329087765</v>
      </c>
      <c r="J144" s="10"/>
    </row>
    <row r="145" spans="1:10" ht="13" hidden="1" x14ac:dyDescent="0.3">
      <c r="A145" s="45" t="s">
        <v>299</v>
      </c>
      <c r="B145" s="39" t="s">
        <v>300</v>
      </c>
      <c r="C145" s="40"/>
      <c r="D145" s="41">
        <v>0</v>
      </c>
      <c r="E145" s="41">
        <v>97027000</v>
      </c>
      <c r="F145" s="41">
        <v>82604337</v>
      </c>
      <c r="G145" s="43">
        <f t="shared" si="8"/>
        <v>14422663</v>
      </c>
      <c r="H145" s="40"/>
      <c r="I145" s="42">
        <f t="shared" si="11"/>
        <v>0.85135412823234768</v>
      </c>
      <c r="J145" s="10"/>
    </row>
    <row r="146" spans="1:10" ht="13" hidden="1" x14ac:dyDescent="0.3">
      <c r="A146" s="45" t="s">
        <v>301</v>
      </c>
      <c r="B146" s="39" t="s">
        <v>302</v>
      </c>
      <c r="C146" s="40"/>
      <c r="D146" s="41">
        <v>0</v>
      </c>
      <c r="E146" s="41">
        <v>6800000</v>
      </c>
      <c r="F146" s="41">
        <v>6684000</v>
      </c>
      <c r="G146" s="43">
        <f t="shared" si="8"/>
        <v>116000</v>
      </c>
      <c r="H146" s="40"/>
      <c r="I146" s="42">
        <f t="shared" si="11"/>
        <v>0.98294117647058821</v>
      </c>
      <c r="J146" s="10"/>
    </row>
    <row r="147" spans="1:10" ht="13" hidden="1" x14ac:dyDescent="0.3">
      <c r="A147" s="45" t="s">
        <v>303</v>
      </c>
      <c r="B147" s="39" t="s">
        <v>304</v>
      </c>
      <c r="C147" s="40"/>
      <c r="D147" s="41">
        <v>0</v>
      </c>
      <c r="E147" s="41">
        <v>54803000</v>
      </c>
      <c r="F147" s="41">
        <v>47392485</v>
      </c>
      <c r="G147" s="43">
        <f t="shared" si="8"/>
        <v>7410515</v>
      </c>
      <c r="H147" s="40"/>
      <c r="I147" s="42">
        <f t="shared" si="11"/>
        <v>0.8647790266956189</v>
      </c>
      <c r="J147" s="10"/>
    </row>
    <row r="148" spans="1:10" ht="13" hidden="1" x14ac:dyDescent="0.3">
      <c r="A148" s="45" t="s">
        <v>445</v>
      </c>
      <c r="B148" s="39" t="s">
        <v>446</v>
      </c>
      <c r="C148" s="40"/>
      <c r="D148" s="41">
        <v>0</v>
      </c>
      <c r="E148" s="41">
        <v>13176000</v>
      </c>
      <c r="F148" s="41">
        <v>13175666</v>
      </c>
      <c r="G148" s="43">
        <f t="shared" si="8"/>
        <v>334</v>
      </c>
      <c r="H148" s="40"/>
      <c r="I148" s="42">
        <f t="shared" si="11"/>
        <v>0.99997465088038862</v>
      </c>
      <c r="J148" s="10"/>
    </row>
    <row r="149" spans="1:10" ht="13" hidden="1" x14ac:dyDescent="0.3">
      <c r="A149" s="45" t="s">
        <v>447</v>
      </c>
      <c r="B149" s="39" t="s">
        <v>446</v>
      </c>
      <c r="C149" s="40"/>
      <c r="D149" s="41">
        <v>0</v>
      </c>
      <c r="E149" s="41">
        <v>33773000</v>
      </c>
      <c r="F149" s="41">
        <v>33772001</v>
      </c>
      <c r="G149" s="43">
        <f t="shared" si="8"/>
        <v>999</v>
      </c>
      <c r="H149" s="40"/>
      <c r="I149" s="42">
        <f t="shared" si="11"/>
        <v>0.99997042015811444</v>
      </c>
      <c r="J149" s="10"/>
    </row>
    <row r="150" spans="1:10" ht="13" hidden="1" x14ac:dyDescent="0.3">
      <c r="A150" s="45" t="s">
        <v>305</v>
      </c>
      <c r="B150" s="39" t="s">
        <v>216</v>
      </c>
      <c r="C150" s="40"/>
      <c r="D150" s="41">
        <v>0</v>
      </c>
      <c r="E150" s="41">
        <v>66552000</v>
      </c>
      <c r="F150" s="41">
        <v>66551333</v>
      </c>
      <c r="G150" s="43">
        <f t="shared" si="8"/>
        <v>667</v>
      </c>
      <c r="H150" s="40"/>
      <c r="I150" s="42">
        <f t="shared" si="11"/>
        <v>0.99998997776175025</v>
      </c>
      <c r="J150" s="10"/>
    </row>
    <row r="151" spans="1:10" ht="13" hidden="1" x14ac:dyDescent="0.3">
      <c r="A151" s="33" t="s">
        <v>183</v>
      </c>
      <c r="B151" s="33" t="s">
        <v>184</v>
      </c>
      <c r="C151" s="38"/>
      <c r="D151" s="36">
        <v>12730800</v>
      </c>
      <c r="E151" s="36">
        <f>+E152</f>
        <v>53191600</v>
      </c>
      <c r="F151" s="36">
        <f>+F152</f>
        <v>49233803</v>
      </c>
      <c r="G151" s="43">
        <f t="shared" si="8"/>
        <v>3957797</v>
      </c>
      <c r="H151" s="38"/>
      <c r="I151" s="37">
        <f t="shared" si="11"/>
        <v>0.925593571165372</v>
      </c>
      <c r="J151" s="10"/>
    </row>
    <row r="152" spans="1:10" ht="13" hidden="1" x14ac:dyDescent="0.3">
      <c r="A152" s="33" t="s">
        <v>185</v>
      </c>
      <c r="B152" s="33" t="s">
        <v>186</v>
      </c>
      <c r="C152" s="38"/>
      <c r="D152" s="36">
        <v>12730800</v>
      </c>
      <c r="E152" s="36">
        <f>SUM(E153:E154)</f>
        <v>53191600</v>
      </c>
      <c r="F152" s="36">
        <f>SUM(F153:F154)</f>
        <v>49233803</v>
      </c>
      <c r="G152" s="43">
        <f t="shared" si="8"/>
        <v>3957797</v>
      </c>
      <c r="H152" s="38"/>
      <c r="I152" s="37">
        <f t="shared" si="11"/>
        <v>0.925593571165372</v>
      </c>
      <c r="J152" s="10"/>
    </row>
    <row r="153" spans="1:10" ht="13" hidden="1" x14ac:dyDescent="0.3">
      <c r="A153" s="45" t="s">
        <v>306</v>
      </c>
      <c r="B153" s="39" t="s">
        <v>307</v>
      </c>
      <c r="C153" s="40"/>
      <c r="D153" s="41">
        <v>0</v>
      </c>
      <c r="E153" s="41">
        <v>14620800</v>
      </c>
      <c r="F153" s="41">
        <v>10663003</v>
      </c>
      <c r="G153" s="43">
        <f t="shared" si="8"/>
        <v>3957797</v>
      </c>
      <c r="H153" s="40"/>
      <c r="I153" s="37">
        <f t="shared" si="11"/>
        <v>0.72930366327423946</v>
      </c>
      <c r="J153" s="10"/>
    </row>
    <row r="154" spans="1:10" ht="13" hidden="1" x14ac:dyDescent="0.3">
      <c r="A154" s="39" t="s">
        <v>187</v>
      </c>
      <c r="B154" s="39" t="s">
        <v>188</v>
      </c>
      <c r="C154" s="40"/>
      <c r="D154" s="41">
        <v>12730800</v>
      </c>
      <c r="E154" s="41">
        <v>38570800</v>
      </c>
      <c r="F154" s="41">
        <v>38570800</v>
      </c>
      <c r="G154" s="44">
        <f t="shared" si="8"/>
        <v>0</v>
      </c>
      <c r="H154" s="40"/>
      <c r="I154" s="42">
        <f t="shared" si="11"/>
        <v>1</v>
      </c>
      <c r="J154" s="10"/>
    </row>
    <row r="155" spans="1:10" ht="13" hidden="1" x14ac:dyDescent="0.3">
      <c r="A155" s="33" t="s">
        <v>189</v>
      </c>
      <c r="B155" s="33" t="s">
        <v>190</v>
      </c>
      <c r="C155" s="38"/>
      <c r="D155" s="36">
        <v>5762354370.0799999</v>
      </c>
      <c r="E155" s="36">
        <f>+E162+E170+E176+E187+E189+E201+E156</f>
        <v>11468446955</v>
      </c>
      <c r="F155" s="36">
        <f>+F162+F170+F176+F187+F189+F201+F156</f>
        <v>11098563514</v>
      </c>
      <c r="G155" s="43">
        <f t="shared" si="8"/>
        <v>369883441</v>
      </c>
      <c r="H155" s="38"/>
      <c r="I155" s="37">
        <f t="shared" si="11"/>
        <v>0.96774773058188679</v>
      </c>
      <c r="J155" s="10"/>
    </row>
    <row r="156" spans="1:10" ht="13" hidden="1" x14ac:dyDescent="0.3">
      <c r="A156" s="46" t="s">
        <v>310</v>
      </c>
      <c r="B156" s="33" t="s">
        <v>312</v>
      </c>
      <c r="C156" s="38"/>
      <c r="D156" s="36">
        <f>SUM(D158:D161)</f>
        <v>0</v>
      </c>
      <c r="E156" s="36">
        <f>SUM(E157:E161)</f>
        <v>1499500977</v>
      </c>
      <c r="F156" s="36">
        <f>SUM(F157:F161)</f>
        <v>1460600997</v>
      </c>
      <c r="G156" s="43">
        <f t="shared" si="8"/>
        <v>38899980</v>
      </c>
      <c r="H156" s="38"/>
      <c r="I156" s="37">
        <f t="shared" si="11"/>
        <v>0.97405804958005038</v>
      </c>
      <c r="J156" s="10"/>
    </row>
    <row r="157" spans="1:10" ht="13" hidden="1" x14ac:dyDescent="0.3">
      <c r="A157" s="45" t="s">
        <v>454</v>
      </c>
      <c r="B157" s="39" t="s">
        <v>432</v>
      </c>
      <c r="C157" s="38"/>
      <c r="D157" s="36">
        <v>0</v>
      </c>
      <c r="E157" s="41">
        <v>424669000</v>
      </c>
      <c r="F157" s="41">
        <v>422052142</v>
      </c>
      <c r="G157" s="44">
        <f t="shared" si="8"/>
        <v>2616858</v>
      </c>
      <c r="H157" s="40"/>
      <c r="I157" s="42">
        <f t="shared" si="11"/>
        <v>0.99383788786089877</v>
      </c>
      <c r="J157" s="10"/>
    </row>
    <row r="158" spans="1:10" ht="13" hidden="1" x14ac:dyDescent="0.3">
      <c r="A158" s="45" t="s">
        <v>311</v>
      </c>
      <c r="B158" s="39" t="s">
        <v>313</v>
      </c>
      <c r="C158" s="40"/>
      <c r="D158" s="41">
        <v>0</v>
      </c>
      <c r="E158" s="41">
        <v>857169424</v>
      </c>
      <c r="F158" s="41">
        <v>831667070</v>
      </c>
      <c r="G158" s="44">
        <f t="shared" si="8"/>
        <v>25502354</v>
      </c>
      <c r="H158" s="40"/>
      <c r="I158" s="42">
        <f t="shared" si="11"/>
        <v>0.97024817581454004</v>
      </c>
      <c r="J158" s="10"/>
    </row>
    <row r="159" spans="1:10" ht="13" hidden="1" x14ac:dyDescent="0.3">
      <c r="A159" s="45" t="s">
        <v>433</v>
      </c>
      <c r="B159" s="39" t="s">
        <v>432</v>
      </c>
      <c r="C159" s="40"/>
      <c r="D159" s="41">
        <v>0</v>
      </c>
      <c r="E159" s="41">
        <v>84480553</v>
      </c>
      <c r="F159" s="41">
        <v>75143452</v>
      </c>
      <c r="G159" s="44">
        <f t="shared" si="8"/>
        <v>9337101</v>
      </c>
      <c r="H159" s="40"/>
      <c r="I159" s="42">
        <f t="shared" si="11"/>
        <v>0.88947632717318981</v>
      </c>
      <c r="J159" s="10"/>
    </row>
    <row r="160" spans="1:10" ht="13" hidden="1" x14ac:dyDescent="0.3">
      <c r="A160" s="45" t="s">
        <v>434</v>
      </c>
      <c r="B160" s="39" t="s">
        <v>314</v>
      </c>
      <c r="C160" s="40"/>
      <c r="D160" s="41">
        <v>0</v>
      </c>
      <c r="E160" s="41">
        <v>35907537</v>
      </c>
      <c r="F160" s="41">
        <v>35907537</v>
      </c>
      <c r="G160" s="44">
        <f t="shared" si="8"/>
        <v>0</v>
      </c>
      <c r="H160" s="40"/>
      <c r="I160" s="42">
        <f t="shared" si="11"/>
        <v>1</v>
      </c>
      <c r="J160" s="10"/>
    </row>
    <row r="161" spans="1:10" ht="13" hidden="1" x14ac:dyDescent="0.3">
      <c r="A161" s="45" t="s">
        <v>315</v>
      </c>
      <c r="B161" s="39" t="s">
        <v>314</v>
      </c>
      <c r="C161" s="40"/>
      <c r="D161" s="41">
        <v>0</v>
      </c>
      <c r="E161" s="41">
        <v>97274463</v>
      </c>
      <c r="F161" s="41">
        <v>95830796</v>
      </c>
      <c r="G161" s="43">
        <f t="shared" si="8"/>
        <v>1443667</v>
      </c>
      <c r="H161" s="40"/>
      <c r="I161" s="37">
        <f t="shared" si="11"/>
        <v>0.98515882837615876</v>
      </c>
      <c r="J161" s="10"/>
    </row>
    <row r="162" spans="1:10" ht="13" hidden="1" x14ac:dyDescent="0.3">
      <c r="A162" s="33" t="s">
        <v>191</v>
      </c>
      <c r="B162" s="33" t="s">
        <v>192</v>
      </c>
      <c r="C162" s="38"/>
      <c r="D162" s="36">
        <v>145581902.08000001</v>
      </c>
      <c r="E162" s="36">
        <f>SUM(E163:E169)</f>
        <v>666840614</v>
      </c>
      <c r="F162" s="36">
        <f>SUM(F163:F169)</f>
        <v>663101296</v>
      </c>
      <c r="G162" s="43">
        <f t="shared" si="8"/>
        <v>3739318</v>
      </c>
      <c r="H162" s="38"/>
      <c r="I162" s="37">
        <f t="shared" si="11"/>
        <v>0.99439248611812958</v>
      </c>
      <c r="J162" s="10"/>
    </row>
    <row r="163" spans="1:10" ht="13" hidden="1" x14ac:dyDescent="0.3">
      <c r="A163" s="39" t="s">
        <v>193</v>
      </c>
      <c r="B163" s="39" t="s">
        <v>194</v>
      </c>
      <c r="C163" s="40"/>
      <c r="D163" s="41">
        <v>0</v>
      </c>
      <c r="E163" s="41">
        <f>27714000+105688000+182252000</f>
        <v>315654000</v>
      </c>
      <c r="F163" s="41">
        <f>27713329+104254665+182251934</f>
        <v>314219928</v>
      </c>
      <c r="G163" s="44">
        <f t="shared" si="8"/>
        <v>1434072</v>
      </c>
      <c r="H163" s="40"/>
      <c r="I163" s="42">
        <f t="shared" si="11"/>
        <v>0.99545682297705718</v>
      </c>
      <c r="J163" s="10"/>
    </row>
    <row r="164" spans="1:10" ht="13" hidden="1" x14ac:dyDescent="0.3">
      <c r="A164" s="39" t="s">
        <v>195</v>
      </c>
      <c r="B164" s="39" t="s">
        <v>196</v>
      </c>
      <c r="C164" s="40"/>
      <c r="D164" s="41">
        <v>112777408.90000001</v>
      </c>
      <c r="E164" s="41">
        <v>88961614</v>
      </c>
      <c r="F164" s="41">
        <v>88961614</v>
      </c>
      <c r="G164" s="44">
        <f t="shared" ref="G164:H248" si="12">+E164-F164</f>
        <v>0</v>
      </c>
      <c r="H164" s="40"/>
      <c r="I164" s="42">
        <f t="shared" si="11"/>
        <v>1</v>
      </c>
      <c r="J164" s="10"/>
    </row>
    <row r="165" spans="1:10" ht="13" hidden="1" x14ac:dyDescent="0.3">
      <c r="A165" s="45" t="s">
        <v>316</v>
      </c>
      <c r="B165" s="39" t="s">
        <v>317</v>
      </c>
      <c r="C165" s="40"/>
      <c r="D165" s="41">
        <v>0</v>
      </c>
      <c r="E165" s="41">
        <f>20088000+59466000+126471000</f>
        <v>206025000</v>
      </c>
      <c r="F165" s="41">
        <f>20087332+59466000+126471000</f>
        <v>206024332</v>
      </c>
      <c r="G165" s="44">
        <f t="shared" si="12"/>
        <v>668</v>
      </c>
      <c r="H165" s="40"/>
      <c r="I165" s="42">
        <f t="shared" si="11"/>
        <v>0.99999675767503948</v>
      </c>
      <c r="J165" s="10"/>
    </row>
    <row r="166" spans="1:10" ht="13" hidden="1" x14ac:dyDescent="0.3">
      <c r="A166" s="45" t="s">
        <v>448</v>
      </c>
      <c r="B166" s="39" t="s">
        <v>449</v>
      </c>
      <c r="C166" s="40"/>
      <c r="D166" s="41">
        <v>0</v>
      </c>
      <c r="E166" s="41">
        <v>8600000</v>
      </c>
      <c r="F166" s="41">
        <v>8400000</v>
      </c>
      <c r="G166" s="44">
        <f t="shared" si="12"/>
        <v>200000</v>
      </c>
      <c r="H166" s="40"/>
      <c r="I166" s="42">
        <f t="shared" si="11"/>
        <v>0.97674418604651159</v>
      </c>
      <c r="J166" s="10"/>
    </row>
    <row r="167" spans="1:10" ht="13" hidden="1" x14ac:dyDescent="0.3">
      <c r="A167" s="39" t="s">
        <v>197</v>
      </c>
      <c r="B167" s="39" t="s">
        <v>198</v>
      </c>
      <c r="C167" s="40"/>
      <c r="D167" s="41">
        <v>7000000</v>
      </c>
      <c r="E167" s="41">
        <v>7000000</v>
      </c>
      <c r="F167" s="41">
        <v>4895422</v>
      </c>
      <c r="G167" s="44">
        <f t="shared" si="12"/>
        <v>2104578</v>
      </c>
      <c r="H167" s="40"/>
      <c r="I167" s="42">
        <f t="shared" si="11"/>
        <v>0.69934600000000002</v>
      </c>
      <c r="J167" s="10"/>
    </row>
    <row r="168" spans="1:10" ht="13" hidden="1" x14ac:dyDescent="0.3">
      <c r="A168" s="39" t="s">
        <v>199</v>
      </c>
      <c r="B168" s="39" t="s">
        <v>200</v>
      </c>
      <c r="C168" s="40"/>
      <c r="D168" s="41">
        <v>20600000</v>
      </c>
      <c r="E168" s="41">
        <v>40600000</v>
      </c>
      <c r="F168" s="41">
        <v>40600000</v>
      </c>
      <c r="G168" s="44">
        <f t="shared" si="12"/>
        <v>0</v>
      </c>
      <c r="H168" s="40"/>
      <c r="I168" s="42">
        <f t="shared" si="11"/>
        <v>1</v>
      </c>
      <c r="J168" s="10"/>
    </row>
    <row r="169" spans="1:10" ht="13" hidden="1" x14ac:dyDescent="0.3">
      <c r="A169" s="45" t="s">
        <v>318</v>
      </c>
      <c r="B169" s="39" t="s">
        <v>201</v>
      </c>
      <c r="C169" s="40"/>
      <c r="D169" s="41">
        <v>5204493.18</v>
      </c>
      <c r="E169" s="41">
        <v>0</v>
      </c>
      <c r="F169" s="41">
        <v>0</v>
      </c>
      <c r="G169" s="44">
        <f t="shared" si="12"/>
        <v>0</v>
      </c>
      <c r="H169" s="40"/>
      <c r="I169" s="42">
        <v>0</v>
      </c>
      <c r="J169" s="10"/>
    </row>
    <row r="170" spans="1:10" ht="13" hidden="1" x14ac:dyDescent="0.3">
      <c r="A170" s="33" t="s">
        <v>202</v>
      </c>
      <c r="B170" s="33" t="s">
        <v>203</v>
      </c>
      <c r="C170" s="38"/>
      <c r="D170" s="36">
        <v>633495000</v>
      </c>
      <c r="E170" s="36">
        <f>SUM(E171:E175)</f>
        <v>1050512999</v>
      </c>
      <c r="F170" s="36">
        <f>SUM(F171:F175)</f>
        <v>894972762</v>
      </c>
      <c r="G170" s="43">
        <f t="shared" si="12"/>
        <v>155540237</v>
      </c>
      <c r="H170" s="38"/>
      <c r="I170" s="37">
        <f t="shared" si="11"/>
        <v>0.85193877929348683</v>
      </c>
      <c r="J170" s="10"/>
    </row>
    <row r="171" spans="1:10" ht="13" hidden="1" x14ac:dyDescent="0.3">
      <c r="A171" s="39" t="s">
        <v>204</v>
      </c>
      <c r="B171" s="39" t="s">
        <v>205</v>
      </c>
      <c r="C171" s="40"/>
      <c r="D171" s="41">
        <v>50000000</v>
      </c>
      <c r="E171" s="41">
        <v>50000000</v>
      </c>
      <c r="F171" s="41">
        <v>15000000</v>
      </c>
      <c r="G171" s="44">
        <f t="shared" si="12"/>
        <v>35000000</v>
      </c>
      <c r="H171" s="40"/>
      <c r="I171" s="42">
        <f t="shared" si="11"/>
        <v>0.3</v>
      </c>
      <c r="J171" s="10"/>
    </row>
    <row r="172" spans="1:10" ht="13" hidden="1" x14ac:dyDescent="0.3">
      <c r="A172" s="39" t="s">
        <v>206</v>
      </c>
      <c r="B172" s="39" t="s">
        <v>207</v>
      </c>
      <c r="C172" s="40"/>
      <c r="D172" s="41">
        <v>583495000</v>
      </c>
      <c r="E172" s="41">
        <v>653595000</v>
      </c>
      <c r="F172" s="41">
        <v>537025428</v>
      </c>
      <c r="G172" s="44">
        <f>+E172-F172</f>
        <v>116569572</v>
      </c>
      <c r="H172" s="40"/>
      <c r="I172" s="42">
        <f t="shared" si="11"/>
        <v>0.82164861726298399</v>
      </c>
      <c r="J172" s="10"/>
    </row>
    <row r="173" spans="1:10" ht="13" hidden="1" x14ac:dyDescent="0.3">
      <c r="A173" s="45" t="s">
        <v>450</v>
      </c>
      <c r="B173" s="39" t="s">
        <v>320</v>
      </c>
      <c r="C173" s="40"/>
      <c r="D173" s="41">
        <v>0</v>
      </c>
      <c r="E173" s="41">
        <v>3667000</v>
      </c>
      <c r="F173" s="41">
        <v>3667000</v>
      </c>
      <c r="G173" s="44">
        <f>+E173-F173</f>
        <v>0</v>
      </c>
      <c r="H173" s="40"/>
      <c r="I173" s="42">
        <f t="shared" si="11"/>
        <v>1</v>
      </c>
      <c r="J173" s="10"/>
    </row>
    <row r="174" spans="1:10" ht="13" hidden="1" x14ac:dyDescent="0.3">
      <c r="A174" s="45" t="s">
        <v>319</v>
      </c>
      <c r="B174" s="39" t="s">
        <v>320</v>
      </c>
      <c r="C174" s="40"/>
      <c r="D174" s="41">
        <v>0</v>
      </c>
      <c r="E174" s="41">
        <v>36593000</v>
      </c>
      <c r="F174" s="41">
        <v>36593000</v>
      </c>
      <c r="G174" s="44">
        <f>+E174-F174</f>
        <v>0</v>
      </c>
      <c r="H174" s="40"/>
      <c r="I174" s="42">
        <f t="shared" si="11"/>
        <v>1</v>
      </c>
      <c r="J174" s="10"/>
    </row>
    <row r="175" spans="1:10" ht="13" hidden="1" x14ac:dyDescent="0.3">
      <c r="A175" s="45" t="s">
        <v>321</v>
      </c>
      <c r="B175" s="39" t="s">
        <v>322</v>
      </c>
      <c r="C175" s="40"/>
      <c r="D175" s="41">
        <v>0</v>
      </c>
      <c r="E175" s="41">
        <f>13730000+54482216+238445783</f>
        <v>306657999</v>
      </c>
      <c r="F175" s="41">
        <f>12862667+53662551+236162116</f>
        <v>302687334</v>
      </c>
      <c r="G175" s="44">
        <f>+E175-F175</f>
        <v>3970665</v>
      </c>
      <c r="H175" s="40"/>
      <c r="I175" s="42">
        <f t="shared" si="11"/>
        <v>0.98705181337859049</v>
      </c>
      <c r="J175" s="10"/>
    </row>
    <row r="176" spans="1:10" ht="13" hidden="1" x14ac:dyDescent="0.3">
      <c r="A176" s="33" t="s">
        <v>208</v>
      </c>
      <c r="B176" s="33" t="s">
        <v>209</v>
      </c>
      <c r="C176" s="38"/>
      <c r="D176" s="36">
        <v>4870492468</v>
      </c>
      <c r="E176" s="36">
        <f>SUM(E177:E186)</f>
        <v>8057529145</v>
      </c>
      <c r="F176" s="36">
        <f>SUM(F177:F186)</f>
        <v>8004244513</v>
      </c>
      <c r="G176" s="43">
        <f t="shared" si="12"/>
        <v>53284632</v>
      </c>
      <c r="H176" s="38"/>
      <c r="I176" s="37">
        <f t="shared" si="11"/>
        <v>0.99338697620063032</v>
      </c>
      <c r="J176" s="10"/>
    </row>
    <row r="177" spans="1:11" ht="13" hidden="1" x14ac:dyDescent="0.3">
      <c r="A177" s="39" t="s">
        <v>210</v>
      </c>
      <c r="B177" s="39" t="s">
        <v>211</v>
      </c>
      <c r="C177" s="40"/>
      <c r="D177" s="41">
        <v>2658775680</v>
      </c>
      <c r="E177" s="41">
        <v>3014001573</v>
      </c>
      <c r="F177" s="41">
        <v>3013996630</v>
      </c>
      <c r="G177" s="44">
        <f t="shared" si="12"/>
        <v>4943</v>
      </c>
      <c r="H177" s="40"/>
      <c r="I177" s="42">
        <f t="shared" si="11"/>
        <v>0.99999835998758457</v>
      </c>
      <c r="J177" s="10"/>
    </row>
    <row r="178" spans="1:11" ht="13" hidden="1" x14ac:dyDescent="0.3">
      <c r="A178" s="39" t="s">
        <v>212</v>
      </c>
      <c r="B178" s="39" t="s">
        <v>213</v>
      </c>
      <c r="C178" s="40"/>
      <c r="D178" s="41">
        <v>12360000</v>
      </c>
      <c r="E178" s="41">
        <v>0</v>
      </c>
      <c r="F178" s="41">
        <v>0</v>
      </c>
      <c r="G178" s="44">
        <f t="shared" si="12"/>
        <v>0</v>
      </c>
      <c r="H178" s="40"/>
      <c r="I178" s="42">
        <v>0</v>
      </c>
      <c r="J178" s="10"/>
    </row>
    <row r="179" spans="1:11" ht="13" hidden="1" x14ac:dyDescent="0.3">
      <c r="A179" s="39" t="s">
        <v>212</v>
      </c>
      <c r="B179" s="39" t="s">
        <v>214</v>
      </c>
      <c r="C179" s="40"/>
      <c r="D179" s="41">
        <v>2172473788</v>
      </c>
      <c r="E179" s="41">
        <v>2319319788</v>
      </c>
      <c r="F179" s="41">
        <v>2315164133</v>
      </c>
      <c r="G179" s="44">
        <f t="shared" si="12"/>
        <v>4155655</v>
      </c>
      <c r="H179" s="40"/>
      <c r="I179" s="42">
        <f t="shared" si="11"/>
        <v>0.9982082440629787</v>
      </c>
      <c r="J179" s="10"/>
      <c r="K179" s="48"/>
    </row>
    <row r="180" spans="1:11" ht="13" hidden="1" x14ac:dyDescent="0.3">
      <c r="A180" s="45" t="s">
        <v>435</v>
      </c>
      <c r="B180" s="39" t="s">
        <v>324</v>
      </c>
      <c r="C180" s="40"/>
      <c r="D180" s="41">
        <v>0</v>
      </c>
      <c r="E180" s="41">
        <v>219433000</v>
      </c>
      <c r="F180" s="41">
        <v>219358426</v>
      </c>
      <c r="G180" s="44">
        <f t="shared" si="12"/>
        <v>74574</v>
      </c>
      <c r="H180" s="40"/>
      <c r="I180" s="42">
        <f t="shared" si="11"/>
        <v>0.99966015139017372</v>
      </c>
      <c r="J180" s="10"/>
      <c r="K180" s="48"/>
    </row>
    <row r="181" spans="1:11" ht="13" hidden="1" x14ac:dyDescent="0.3">
      <c r="A181" s="45" t="s">
        <v>451</v>
      </c>
      <c r="B181" s="39" t="s">
        <v>324</v>
      </c>
      <c r="C181" s="40"/>
      <c r="D181" s="41">
        <v>0</v>
      </c>
      <c r="E181" s="41">
        <v>725713784</v>
      </c>
      <c r="F181" s="41">
        <v>687821116</v>
      </c>
      <c r="G181" s="44">
        <f t="shared" si="12"/>
        <v>37892668</v>
      </c>
      <c r="H181" s="40"/>
      <c r="I181" s="42">
        <f t="shared" si="11"/>
        <v>0.94778565760299793</v>
      </c>
      <c r="J181" s="10"/>
      <c r="K181" s="48"/>
    </row>
    <row r="182" spans="1:11" ht="13" hidden="1" x14ac:dyDescent="0.3">
      <c r="A182" s="45" t="s">
        <v>323</v>
      </c>
      <c r="B182" s="39" t="s">
        <v>324</v>
      </c>
      <c r="C182" s="40"/>
      <c r="D182" s="41">
        <v>0</v>
      </c>
      <c r="E182" s="41">
        <v>1578350000</v>
      </c>
      <c r="F182" s="41">
        <v>1571787542</v>
      </c>
      <c r="G182" s="44">
        <f t="shared" si="12"/>
        <v>6562458</v>
      </c>
      <c r="H182" s="40"/>
      <c r="I182" s="42">
        <f t="shared" si="11"/>
        <v>0.99584220356701614</v>
      </c>
      <c r="J182" s="10"/>
    </row>
    <row r="183" spans="1:11" ht="13" hidden="1" x14ac:dyDescent="0.3">
      <c r="A183" s="39" t="s">
        <v>215</v>
      </c>
      <c r="B183" s="39" t="s">
        <v>216</v>
      </c>
      <c r="C183" s="40"/>
      <c r="D183" s="41">
        <v>26883000</v>
      </c>
      <c r="E183" s="41">
        <v>14193000</v>
      </c>
      <c r="F183" s="41">
        <v>14192999</v>
      </c>
      <c r="G183" s="44">
        <f t="shared" si="12"/>
        <v>1</v>
      </c>
      <c r="H183" s="40"/>
      <c r="I183" s="42">
        <v>0</v>
      </c>
      <c r="J183" s="10"/>
    </row>
    <row r="184" spans="1:11" ht="13" hidden="1" x14ac:dyDescent="0.3">
      <c r="A184" s="39" t="s">
        <v>217</v>
      </c>
      <c r="B184" s="39" t="s">
        <v>218</v>
      </c>
      <c r="C184" s="40"/>
      <c r="D184" s="41">
        <v>21218000</v>
      </c>
      <c r="E184" s="41">
        <v>180853000</v>
      </c>
      <c r="F184" s="41">
        <v>177853000</v>
      </c>
      <c r="G184" s="44">
        <f t="shared" si="12"/>
        <v>3000000</v>
      </c>
      <c r="H184" s="40"/>
      <c r="I184" s="42">
        <f t="shared" si="11"/>
        <v>0.98341194229567663</v>
      </c>
      <c r="J184" s="10"/>
    </row>
    <row r="185" spans="1:11" ht="13" hidden="1" x14ac:dyDescent="0.3">
      <c r="A185" s="39" t="s">
        <v>219</v>
      </c>
      <c r="B185" s="39" t="s">
        <v>220</v>
      </c>
      <c r="C185" s="40"/>
      <c r="D185" s="41">
        <v>0</v>
      </c>
      <c r="E185" s="41">
        <v>0</v>
      </c>
      <c r="F185" s="41">
        <v>0</v>
      </c>
      <c r="G185" s="44">
        <f t="shared" si="12"/>
        <v>0</v>
      </c>
      <c r="H185" s="40"/>
      <c r="I185" s="42">
        <v>0</v>
      </c>
      <c r="J185" s="10"/>
    </row>
    <row r="186" spans="1:11" ht="13" hidden="1" x14ac:dyDescent="0.3">
      <c r="A186" s="39" t="s">
        <v>221</v>
      </c>
      <c r="B186" s="39" t="s">
        <v>222</v>
      </c>
      <c r="C186" s="40"/>
      <c r="D186" s="41">
        <v>5665000</v>
      </c>
      <c r="E186" s="41">
        <v>5665000</v>
      </c>
      <c r="F186" s="41">
        <v>4070667</v>
      </c>
      <c r="G186" s="44">
        <f t="shared" si="12"/>
        <v>1594333</v>
      </c>
      <c r="H186" s="40"/>
      <c r="I186" s="42">
        <f t="shared" si="11"/>
        <v>0.71856434245366285</v>
      </c>
      <c r="J186" s="10"/>
    </row>
    <row r="187" spans="1:11" ht="13" hidden="1" x14ac:dyDescent="0.3">
      <c r="A187" s="33" t="s">
        <v>223</v>
      </c>
      <c r="B187" s="33" t="s">
        <v>224</v>
      </c>
      <c r="C187" s="38"/>
      <c r="D187" s="36">
        <v>0</v>
      </c>
      <c r="E187" s="36">
        <f>+E188</f>
        <v>0</v>
      </c>
      <c r="F187" s="36">
        <f>+F188</f>
        <v>0</v>
      </c>
      <c r="G187" s="43">
        <f t="shared" si="12"/>
        <v>0</v>
      </c>
      <c r="H187" s="38"/>
      <c r="I187" s="37">
        <v>0</v>
      </c>
      <c r="J187" s="10"/>
    </row>
    <row r="188" spans="1:11" ht="13" hidden="1" x14ac:dyDescent="0.3">
      <c r="A188" s="39" t="s">
        <v>225</v>
      </c>
      <c r="B188" s="39" t="s">
        <v>226</v>
      </c>
      <c r="C188" s="40"/>
      <c r="D188" s="41">
        <v>0</v>
      </c>
      <c r="E188" s="41">
        <v>0</v>
      </c>
      <c r="F188" s="41">
        <v>0</v>
      </c>
      <c r="G188" s="44">
        <f t="shared" si="12"/>
        <v>0</v>
      </c>
      <c r="H188" s="40"/>
      <c r="I188" s="42">
        <v>0</v>
      </c>
      <c r="J188" s="10"/>
    </row>
    <row r="189" spans="1:11" ht="13" hidden="1" x14ac:dyDescent="0.3">
      <c r="A189" s="33" t="s">
        <v>227</v>
      </c>
      <c r="B189" s="33" t="s">
        <v>228</v>
      </c>
      <c r="C189" s="38"/>
      <c r="D189" s="36">
        <v>97335000</v>
      </c>
      <c r="E189" s="36">
        <f>+E190+E199</f>
        <v>162860736</v>
      </c>
      <c r="F189" s="36">
        <f>+F190+F199</f>
        <v>75643946</v>
      </c>
      <c r="G189" s="43">
        <f t="shared" si="12"/>
        <v>87216790</v>
      </c>
      <c r="H189" s="38"/>
      <c r="I189" s="37">
        <f t="shared" si="11"/>
        <v>0.46447012249778852</v>
      </c>
      <c r="J189" s="10"/>
    </row>
    <row r="190" spans="1:11" ht="13" hidden="1" x14ac:dyDescent="0.3">
      <c r="A190" s="33" t="s">
        <v>229</v>
      </c>
      <c r="B190" s="33" t="s">
        <v>230</v>
      </c>
      <c r="C190" s="38"/>
      <c r="D190" s="36">
        <v>87035000</v>
      </c>
      <c r="E190" s="36">
        <f>SUM(E191:E198)</f>
        <v>162825736</v>
      </c>
      <c r="F190" s="36">
        <f>SUM(F191:F198)</f>
        <v>75643946</v>
      </c>
      <c r="G190" s="43">
        <f t="shared" si="12"/>
        <v>87181790</v>
      </c>
      <c r="H190" s="38"/>
      <c r="I190" s="37">
        <f t="shared" si="11"/>
        <v>0.4645699620851092</v>
      </c>
      <c r="J190" s="10"/>
    </row>
    <row r="191" spans="1:11" ht="13" hidden="1" x14ac:dyDescent="0.3">
      <c r="A191" s="39" t="s">
        <v>231</v>
      </c>
      <c r="B191" s="39" t="s">
        <v>232</v>
      </c>
      <c r="C191" s="40"/>
      <c r="D191" s="41">
        <v>42230000</v>
      </c>
      <c r="E191" s="41">
        <f>12986000+1700</f>
        <v>12987700</v>
      </c>
      <c r="F191" s="41">
        <v>8182666</v>
      </c>
      <c r="G191" s="44">
        <f t="shared" si="12"/>
        <v>4805034</v>
      </c>
      <c r="H191" s="44">
        <f t="shared" si="12"/>
        <v>3377632</v>
      </c>
      <c r="I191" s="42">
        <f t="shared" si="11"/>
        <v>0.63003195330966988</v>
      </c>
      <c r="J191" s="10"/>
    </row>
    <row r="192" spans="1:11" ht="13" hidden="1" x14ac:dyDescent="0.3">
      <c r="A192" s="45" t="s">
        <v>452</v>
      </c>
      <c r="B192" s="39" t="s">
        <v>326</v>
      </c>
      <c r="C192" s="40"/>
      <c r="D192" s="41">
        <v>0</v>
      </c>
      <c r="E192" s="41">
        <v>1479000</v>
      </c>
      <c r="F192" s="41">
        <v>1479000</v>
      </c>
      <c r="G192" s="44">
        <f t="shared" si="12"/>
        <v>0</v>
      </c>
      <c r="H192" s="44"/>
      <c r="I192" s="42">
        <f t="shared" si="11"/>
        <v>1</v>
      </c>
      <c r="J192" s="10"/>
    </row>
    <row r="193" spans="1:10" ht="13" hidden="1" x14ac:dyDescent="0.3">
      <c r="A193" s="45" t="s">
        <v>453</v>
      </c>
      <c r="B193" s="39" t="s">
        <v>326</v>
      </c>
      <c r="C193" s="40"/>
      <c r="D193" s="41">
        <v>0</v>
      </c>
      <c r="E193" s="41">
        <v>1326000</v>
      </c>
      <c r="F193" s="41">
        <v>1173000</v>
      </c>
      <c r="G193" s="44">
        <f t="shared" si="12"/>
        <v>153000</v>
      </c>
      <c r="H193" s="44"/>
      <c r="I193" s="42">
        <f t="shared" si="11"/>
        <v>0.88461538461538458</v>
      </c>
      <c r="J193" s="10"/>
    </row>
    <row r="194" spans="1:10" ht="13" hidden="1" x14ac:dyDescent="0.3">
      <c r="A194" s="45" t="s">
        <v>325</v>
      </c>
      <c r="B194" s="39" t="s">
        <v>326</v>
      </c>
      <c r="C194" s="40"/>
      <c r="D194" s="41">
        <v>0</v>
      </c>
      <c r="E194" s="41">
        <v>7140000</v>
      </c>
      <c r="F194" s="41">
        <v>7140000</v>
      </c>
      <c r="G194" s="44">
        <f t="shared" si="12"/>
        <v>0</v>
      </c>
      <c r="H194" s="40"/>
      <c r="I194" s="42">
        <f t="shared" si="11"/>
        <v>1</v>
      </c>
      <c r="J194" s="10"/>
    </row>
    <row r="195" spans="1:10" ht="13" hidden="1" x14ac:dyDescent="0.3">
      <c r="A195" s="39" t="s">
        <v>233</v>
      </c>
      <c r="B195" s="39" t="s">
        <v>234</v>
      </c>
      <c r="C195" s="40"/>
      <c r="D195" s="41">
        <v>0</v>
      </c>
      <c r="E195" s="41">
        <v>0</v>
      </c>
      <c r="F195" s="41">
        <v>0</v>
      </c>
      <c r="G195" s="44">
        <f t="shared" si="12"/>
        <v>0</v>
      </c>
      <c r="H195" s="40"/>
      <c r="I195" s="42">
        <v>0</v>
      </c>
      <c r="J195" s="10"/>
    </row>
    <row r="196" spans="1:10" ht="13" hidden="1" x14ac:dyDescent="0.3">
      <c r="A196" s="39" t="s">
        <v>235</v>
      </c>
      <c r="B196" s="39" t="s">
        <v>236</v>
      </c>
      <c r="C196" s="40"/>
      <c r="D196" s="41">
        <v>30900000</v>
      </c>
      <c r="E196" s="41">
        <v>41857900</v>
      </c>
      <c r="F196" s="41">
        <v>4443900</v>
      </c>
      <c r="G196" s="44">
        <f t="shared" si="12"/>
        <v>37414000</v>
      </c>
      <c r="H196" s="40"/>
      <c r="I196" s="42">
        <f t="shared" si="11"/>
        <v>0.10616633897066026</v>
      </c>
      <c r="J196" s="10"/>
    </row>
    <row r="197" spans="1:10" ht="13" hidden="1" x14ac:dyDescent="0.3">
      <c r="A197" s="39" t="s">
        <v>237</v>
      </c>
      <c r="B197" s="39" t="s">
        <v>238</v>
      </c>
      <c r="C197" s="40"/>
      <c r="D197" s="41">
        <v>13905000</v>
      </c>
      <c r="E197" s="41">
        <v>89158136</v>
      </c>
      <c r="F197" s="41">
        <v>53225380</v>
      </c>
      <c r="G197" s="44">
        <f t="shared" si="12"/>
        <v>35932756</v>
      </c>
      <c r="H197" s="40"/>
      <c r="I197" s="42">
        <f t="shared" si="11"/>
        <v>0.59697726296117271</v>
      </c>
      <c r="J197" s="10"/>
    </row>
    <row r="198" spans="1:10" ht="13" hidden="1" x14ac:dyDescent="0.3">
      <c r="A198" s="45" t="s">
        <v>392</v>
      </c>
      <c r="B198" s="39" t="s">
        <v>393</v>
      </c>
      <c r="C198" s="40"/>
      <c r="D198" s="41">
        <v>0</v>
      </c>
      <c r="E198" s="41">
        <f>8877000+0</f>
        <v>8877000</v>
      </c>
      <c r="F198" s="41">
        <v>0</v>
      </c>
      <c r="G198" s="44">
        <f t="shared" si="12"/>
        <v>8877000</v>
      </c>
      <c r="H198" s="40"/>
      <c r="I198" s="42">
        <f t="shared" si="11"/>
        <v>0</v>
      </c>
      <c r="J198" s="10"/>
    </row>
    <row r="199" spans="1:10" ht="13" hidden="1" x14ac:dyDescent="0.3">
      <c r="A199" s="33" t="s">
        <v>239</v>
      </c>
      <c r="B199" s="33" t="s">
        <v>240</v>
      </c>
      <c r="C199" s="38"/>
      <c r="D199" s="36">
        <v>10300000</v>
      </c>
      <c r="E199" s="36">
        <f>+E200</f>
        <v>35000</v>
      </c>
      <c r="F199" s="36">
        <f>+F200</f>
        <v>0</v>
      </c>
      <c r="G199" s="43">
        <f t="shared" si="12"/>
        <v>35000</v>
      </c>
      <c r="H199" s="38"/>
      <c r="I199" s="37">
        <f t="shared" si="11"/>
        <v>0</v>
      </c>
      <c r="J199" s="10"/>
    </row>
    <row r="200" spans="1:10" ht="13" hidden="1" x14ac:dyDescent="0.3">
      <c r="A200" s="39" t="s">
        <v>241</v>
      </c>
      <c r="B200" s="39" t="s">
        <v>242</v>
      </c>
      <c r="C200" s="40"/>
      <c r="D200" s="41">
        <v>10300000</v>
      </c>
      <c r="E200" s="41">
        <v>35000</v>
      </c>
      <c r="F200" s="41">
        <v>0</v>
      </c>
      <c r="G200" s="44">
        <f t="shared" si="12"/>
        <v>35000</v>
      </c>
      <c r="H200" s="40"/>
      <c r="I200" s="42">
        <f t="shared" si="11"/>
        <v>0</v>
      </c>
      <c r="J200" s="10"/>
    </row>
    <row r="201" spans="1:10" ht="13" hidden="1" x14ac:dyDescent="0.3">
      <c r="A201" s="33" t="s">
        <v>243</v>
      </c>
      <c r="B201" s="33" t="s">
        <v>244</v>
      </c>
      <c r="C201" s="38"/>
      <c r="D201" s="36">
        <v>15450000</v>
      </c>
      <c r="E201" s="36">
        <f>+E202</f>
        <v>31202484</v>
      </c>
      <c r="F201" s="36">
        <f>+F202</f>
        <v>0</v>
      </c>
      <c r="G201" s="43">
        <f t="shared" si="12"/>
        <v>31202484</v>
      </c>
      <c r="H201" s="38"/>
      <c r="I201" s="37">
        <f t="shared" si="11"/>
        <v>0</v>
      </c>
      <c r="J201" s="10"/>
    </row>
    <row r="202" spans="1:10" ht="13" hidden="1" x14ac:dyDescent="0.3">
      <c r="A202" s="39" t="s">
        <v>245</v>
      </c>
      <c r="B202" s="39" t="s">
        <v>246</v>
      </c>
      <c r="C202" s="40"/>
      <c r="D202" s="41">
        <v>15450000</v>
      </c>
      <c r="E202" s="41">
        <v>31202484</v>
      </c>
      <c r="F202" s="41">
        <v>0</v>
      </c>
      <c r="G202" s="44">
        <f t="shared" si="12"/>
        <v>31202484</v>
      </c>
      <c r="H202" s="40"/>
      <c r="I202" s="42">
        <f t="shared" si="11"/>
        <v>0</v>
      </c>
      <c r="J202" s="10"/>
    </row>
    <row r="203" spans="1:10" ht="13" hidden="1" x14ac:dyDescent="0.3">
      <c r="A203" s="33" t="s">
        <v>247</v>
      </c>
      <c r="B203" s="33" t="s">
        <v>248</v>
      </c>
      <c r="C203" s="38"/>
      <c r="D203" s="36">
        <v>198095000</v>
      </c>
      <c r="E203" s="36">
        <f>+E210+E212+E215+E219+E204+E206</f>
        <v>366094714</v>
      </c>
      <c r="F203" s="36">
        <f>+F210+F212+F215+F219+F204+F206</f>
        <v>260304018</v>
      </c>
      <c r="G203" s="43">
        <f t="shared" si="12"/>
        <v>105790696</v>
      </c>
      <c r="H203" s="38"/>
      <c r="I203" s="37">
        <f t="shared" si="11"/>
        <v>0.71102916279747208</v>
      </c>
      <c r="J203" s="10"/>
    </row>
    <row r="204" spans="1:10" ht="13" hidden="1" x14ac:dyDescent="0.3">
      <c r="A204" s="46" t="s">
        <v>327</v>
      </c>
      <c r="B204" s="33" t="s">
        <v>328</v>
      </c>
      <c r="C204" s="38"/>
      <c r="D204" s="36">
        <v>0</v>
      </c>
      <c r="E204" s="36">
        <f>+E205</f>
        <v>60000000</v>
      </c>
      <c r="F204" s="36">
        <f>+F205</f>
        <v>46499334</v>
      </c>
      <c r="G204" s="43">
        <f t="shared" si="12"/>
        <v>13500666</v>
      </c>
      <c r="H204" s="38"/>
      <c r="I204" s="37">
        <f t="shared" si="11"/>
        <v>0.77498889999999998</v>
      </c>
      <c r="J204" s="10"/>
    </row>
    <row r="205" spans="1:10" ht="13" hidden="1" x14ac:dyDescent="0.3">
      <c r="A205" s="45" t="s">
        <v>329</v>
      </c>
      <c r="B205" s="39" t="s">
        <v>328</v>
      </c>
      <c r="C205" s="40"/>
      <c r="D205" s="41">
        <v>0</v>
      </c>
      <c r="E205" s="41">
        <v>60000000</v>
      </c>
      <c r="F205" s="41">
        <v>46499334</v>
      </c>
      <c r="G205" s="44">
        <f t="shared" si="12"/>
        <v>13500666</v>
      </c>
      <c r="H205" s="40"/>
      <c r="I205" s="42">
        <f t="shared" si="11"/>
        <v>0.77498889999999998</v>
      </c>
      <c r="J205" s="10"/>
    </row>
    <row r="206" spans="1:10" ht="13" hidden="1" x14ac:dyDescent="0.3">
      <c r="A206" s="46" t="s">
        <v>330</v>
      </c>
      <c r="B206" s="33" t="s">
        <v>331</v>
      </c>
      <c r="C206" s="38"/>
      <c r="D206" s="36">
        <v>0</v>
      </c>
      <c r="E206" s="36">
        <f>SUM(E207:E209)</f>
        <v>128694714</v>
      </c>
      <c r="F206" s="36">
        <f>SUM(F207:F209)</f>
        <v>76123852</v>
      </c>
      <c r="G206" s="43">
        <f t="shared" si="12"/>
        <v>52570862</v>
      </c>
      <c r="H206" s="38"/>
      <c r="I206" s="37">
        <f t="shared" si="11"/>
        <v>0.59150721606172574</v>
      </c>
      <c r="J206" s="10"/>
    </row>
    <row r="207" spans="1:10" ht="13" hidden="1" x14ac:dyDescent="0.3">
      <c r="A207" s="45" t="s">
        <v>332</v>
      </c>
      <c r="B207" s="39" t="s">
        <v>331</v>
      </c>
      <c r="C207" s="40"/>
      <c r="D207" s="41">
        <v>0</v>
      </c>
      <c r="E207" s="41">
        <v>102694714</v>
      </c>
      <c r="F207" s="41">
        <v>61457200</v>
      </c>
      <c r="G207" s="44">
        <f t="shared" si="12"/>
        <v>41237514</v>
      </c>
      <c r="H207" s="40"/>
      <c r="I207" s="42">
        <f t="shared" si="11"/>
        <v>0.59844560256528878</v>
      </c>
      <c r="J207" s="10"/>
    </row>
    <row r="208" spans="1:10" ht="13" hidden="1" x14ac:dyDescent="0.3">
      <c r="A208" s="45" t="s">
        <v>436</v>
      </c>
      <c r="B208" s="39" t="s">
        <v>334</v>
      </c>
      <c r="C208" s="40"/>
      <c r="D208" s="41">
        <v>0</v>
      </c>
      <c r="E208" s="41">
        <v>16000000</v>
      </c>
      <c r="F208" s="41">
        <v>14666652</v>
      </c>
      <c r="G208" s="44">
        <f t="shared" si="12"/>
        <v>1333348</v>
      </c>
      <c r="H208" s="40"/>
      <c r="I208" s="42">
        <f t="shared" si="11"/>
        <v>0.91666574999999995</v>
      </c>
      <c r="J208" s="10"/>
    </row>
    <row r="209" spans="1:10" ht="13" hidden="1" x14ac:dyDescent="0.3">
      <c r="A209" s="45" t="s">
        <v>333</v>
      </c>
      <c r="B209" s="39" t="s">
        <v>334</v>
      </c>
      <c r="C209" s="40"/>
      <c r="D209" s="41">
        <v>0</v>
      </c>
      <c r="E209" s="41">
        <v>10000000</v>
      </c>
      <c r="F209" s="41">
        <v>0</v>
      </c>
      <c r="G209" s="44">
        <f t="shared" si="12"/>
        <v>10000000</v>
      </c>
      <c r="H209" s="40"/>
      <c r="I209" s="42">
        <f t="shared" si="11"/>
        <v>0</v>
      </c>
      <c r="J209" s="10"/>
    </row>
    <row r="210" spans="1:10" ht="13" hidden="1" x14ac:dyDescent="0.3">
      <c r="A210" s="33" t="s">
        <v>249</v>
      </c>
      <c r="B210" s="33" t="s">
        <v>250</v>
      </c>
      <c r="C210" s="38"/>
      <c r="D210" s="36">
        <v>38000000</v>
      </c>
      <c r="E210" s="36">
        <f>+E211</f>
        <v>25000000</v>
      </c>
      <c r="F210" s="36">
        <f>+F211</f>
        <v>25000000</v>
      </c>
      <c r="G210" s="43">
        <f t="shared" si="12"/>
        <v>0</v>
      </c>
      <c r="H210" s="38"/>
      <c r="I210" s="37">
        <f t="shared" si="11"/>
        <v>1</v>
      </c>
      <c r="J210" s="10"/>
    </row>
    <row r="211" spans="1:10" ht="13" hidden="1" x14ac:dyDescent="0.3">
      <c r="A211" s="39" t="s">
        <v>251</v>
      </c>
      <c r="B211" s="39" t="s">
        <v>252</v>
      </c>
      <c r="C211" s="40"/>
      <c r="D211" s="41">
        <v>38000000</v>
      </c>
      <c r="E211" s="41">
        <v>25000000</v>
      </c>
      <c r="F211" s="41">
        <v>25000000</v>
      </c>
      <c r="G211" s="44">
        <f t="shared" si="12"/>
        <v>0</v>
      </c>
      <c r="H211" s="40"/>
      <c r="I211" s="42">
        <f t="shared" si="11"/>
        <v>1</v>
      </c>
      <c r="J211" s="10"/>
    </row>
    <row r="212" spans="1:10" ht="13" hidden="1" x14ac:dyDescent="0.3">
      <c r="A212" s="33" t="s">
        <v>253</v>
      </c>
      <c r="B212" s="33" t="s">
        <v>254</v>
      </c>
      <c r="C212" s="38"/>
      <c r="D212" s="36">
        <v>82400000</v>
      </c>
      <c r="E212" s="36">
        <f>SUM(E213:E214)</f>
        <v>103600000</v>
      </c>
      <c r="F212" s="36">
        <f>SUM(F213:F214)</f>
        <v>67000000</v>
      </c>
      <c r="G212" s="43">
        <f t="shared" si="12"/>
        <v>36600000</v>
      </c>
      <c r="H212" s="38"/>
      <c r="I212" s="37">
        <f t="shared" si="11"/>
        <v>0.64671814671814676</v>
      </c>
      <c r="J212" s="10"/>
    </row>
    <row r="213" spans="1:10" ht="13" hidden="1" x14ac:dyDescent="0.3">
      <c r="A213" s="39" t="s">
        <v>255</v>
      </c>
      <c r="B213" s="39" t="s">
        <v>256</v>
      </c>
      <c r="C213" s="40"/>
      <c r="D213" s="41">
        <v>82400000</v>
      </c>
      <c r="E213" s="49">
        <v>82400000</v>
      </c>
      <c r="F213" s="49">
        <v>67000000</v>
      </c>
      <c r="G213" s="44">
        <f t="shared" si="12"/>
        <v>15400000</v>
      </c>
      <c r="H213" s="40"/>
      <c r="I213" s="42">
        <f t="shared" si="11"/>
        <v>0.81310679611650483</v>
      </c>
      <c r="J213" s="10"/>
    </row>
    <row r="214" spans="1:10" ht="13" hidden="1" x14ac:dyDescent="0.3">
      <c r="A214" s="45" t="s">
        <v>395</v>
      </c>
      <c r="B214" s="39" t="s">
        <v>394</v>
      </c>
      <c r="C214" s="40"/>
      <c r="D214" s="41">
        <v>0</v>
      </c>
      <c r="E214" s="41">
        <v>21200000</v>
      </c>
      <c r="F214" s="41">
        <v>0</v>
      </c>
      <c r="G214" s="44">
        <f t="shared" si="12"/>
        <v>21200000</v>
      </c>
      <c r="H214" s="40"/>
      <c r="I214" s="42">
        <f t="shared" si="11"/>
        <v>0</v>
      </c>
      <c r="J214" s="10"/>
    </row>
    <row r="215" spans="1:10" ht="13" hidden="1" x14ac:dyDescent="0.3">
      <c r="A215" s="33" t="s">
        <v>257</v>
      </c>
      <c r="B215" s="33" t="s">
        <v>258</v>
      </c>
      <c r="C215" s="38"/>
      <c r="D215" s="36">
        <v>71000000</v>
      </c>
      <c r="E215" s="36">
        <f>SUM(E216:E218)</f>
        <v>48800000</v>
      </c>
      <c r="F215" s="36">
        <f>SUM(F216:F218)</f>
        <v>45680832</v>
      </c>
      <c r="G215" s="43">
        <f t="shared" si="12"/>
        <v>3119168</v>
      </c>
      <c r="H215" s="38"/>
      <c r="I215" s="37">
        <f t="shared" si="11"/>
        <v>0.93608262295081968</v>
      </c>
      <c r="J215" s="10"/>
    </row>
    <row r="216" spans="1:10" ht="13" hidden="1" x14ac:dyDescent="0.3">
      <c r="A216" s="45" t="s">
        <v>396</v>
      </c>
      <c r="B216" s="39" t="s">
        <v>398</v>
      </c>
      <c r="C216" s="40"/>
      <c r="D216" s="41">
        <v>0</v>
      </c>
      <c r="E216" s="41">
        <v>0</v>
      </c>
      <c r="F216" s="41">
        <v>0</v>
      </c>
      <c r="G216" s="44">
        <f t="shared" si="12"/>
        <v>0</v>
      </c>
      <c r="H216" s="40"/>
      <c r="I216" s="42">
        <v>0</v>
      </c>
      <c r="J216" s="10"/>
    </row>
    <row r="217" spans="1:10" ht="13" hidden="1" x14ac:dyDescent="0.3">
      <c r="A217" s="45" t="s">
        <v>397</v>
      </c>
      <c r="B217" s="39" t="s">
        <v>399</v>
      </c>
      <c r="C217" s="40"/>
      <c r="D217" s="41">
        <v>0</v>
      </c>
      <c r="E217" s="41">
        <v>0</v>
      </c>
      <c r="F217" s="41">
        <v>0</v>
      </c>
      <c r="G217" s="44">
        <f t="shared" si="12"/>
        <v>0</v>
      </c>
      <c r="H217" s="40"/>
      <c r="I217" s="42">
        <v>0</v>
      </c>
      <c r="J217" s="10"/>
    </row>
    <row r="218" spans="1:10" ht="13" hidden="1" x14ac:dyDescent="0.3">
      <c r="A218" s="39" t="s">
        <v>259</v>
      </c>
      <c r="B218" s="39" t="s">
        <v>260</v>
      </c>
      <c r="C218" s="40"/>
      <c r="D218" s="41">
        <v>71000000</v>
      </c>
      <c r="E218" s="41">
        <v>48800000</v>
      </c>
      <c r="F218" s="41">
        <v>45680832</v>
      </c>
      <c r="G218" s="44">
        <f t="shared" si="12"/>
        <v>3119168</v>
      </c>
      <c r="H218" s="40"/>
      <c r="I218" s="42">
        <f t="shared" si="11"/>
        <v>0.93608262295081968</v>
      </c>
      <c r="J218" s="10"/>
    </row>
    <row r="219" spans="1:10" ht="13" hidden="1" x14ac:dyDescent="0.3">
      <c r="A219" s="33" t="s">
        <v>261</v>
      </c>
      <c r="B219" s="33" t="s">
        <v>262</v>
      </c>
      <c r="C219" s="38"/>
      <c r="D219" s="36">
        <v>6695000</v>
      </c>
      <c r="E219" s="36">
        <f>+E220</f>
        <v>0</v>
      </c>
      <c r="F219" s="36">
        <f>+F220</f>
        <v>0</v>
      </c>
      <c r="G219" s="43">
        <f t="shared" si="12"/>
        <v>0</v>
      </c>
      <c r="H219" s="38"/>
      <c r="I219" s="37" t="e">
        <f t="shared" si="11"/>
        <v>#DIV/0!</v>
      </c>
      <c r="J219" s="10"/>
    </row>
    <row r="220" spans="1:10" ht="13" hidden="1" x14ac:dyDescent="0.3">
      <c r="A220" s="39" t="s">
        <v>263</v>
      </c>
      <c r="B220" s="39" t="s">
        <v>264</v>
      </c>
      <c r="C220" s="40"/>
      <c r="D220" s="41">
        <v>6695000</v>
      </c>
      <c r="E220" s="41">
        <v>0</v>
      </c>
      <c r="F220" s="41">
        <v>0</v>
      </c>
      <c r="G220" s="44">
        <f t="shared" si="12"/>
        <v>0</v>
      </c>
      <c r="H220" s="40"/>
      <c r="I220" s="42" t="e">
        <f t="shared" si="11"/>
        <v>#DIV/0!</v>
      </c>
      <c r="J220" s="10"/>
    </row>
    <row r="221" spans="1:10" ht="13" hidden="1" x14ac:dyDescent="0.3">
      <c r="A221" s="33" t="s">
        <v>265</v>
      </c>
      <c r="B221" s="33" t="s">
        <v>266</v>
      </c>
      <c r="C221" s="38"/>
      <c r="D221" s="36">
        <v>365354000</v>
      </c>
      <c r="E221" s="36">
        <f>+E222</f>
        <v>202350000</v>
      </c>
      <c r="F221" s="36">
        <f>+F222</f>
        <v>125738290</v>
      </c>
      <c r="G221" s="43">
        <f t="shared" si="12"/>
        <v>76611710</v>
      </c>
      <c r="H221" s="38"/>
      <c r="I221" s="37">
        <f t="shared" si="11"/>
        <v>0.62139011613540895</v>
      </c>
      <c r="J221" s="10"/>
    </row>
    <row r="222" spans="1:10" ht="13" hidden="1" x14ac:dyDescent="0.3">
      <c r="A222" s="39" t="s">
        <v>267</v>
      </c>
      <c r="B222" s="39" t="s">
        <v>266</v>
      </c>
      <c r="C222" s="40"/>
      <c r="D222" s="41">
        <v>365354000</v>
      </c>
      <c r="E222" s="41">
        <v>202350000</v>
      </c>
      <c r="F222" s="41">
        <v>125738290</v>
      </c>
      <c r="G222" s="44">
        <f t="shared" si="12"/>
        <v>76611710</v>
      </c>
      <c r="H222" s="40"/>
      <c r="I222" s="42">
        <f t="shared" si="11"/>
        <v>0.62139011613540895</v>
      </c>
      <c r="J222" s="10"/>
    </row>
    <row r="223" spans="1:10" ht="13" hidden="1" x14ac:dyDescent="0.3">
      <c r="A223" s="46" t="s">
        <v>335</v>
      </c>
      <c r="B223" s="33" t="s">
        <v>336</v>
      </c>
      <c r="C223" s="38"/>
      <c r="D223" s="36">
        <v>0</v>
      </c>
      <c r="E223" s="36">
        <f>+E224</f>
        <v>375379200</v>
      </c>
      <c r="F223" s="36">
        <f>+F224</f>
        <v>194178432</v>
      </c>
      <c r="G223" s="44">
        <f t="shared" si="12"/>
        <v>181200768</v>
      </c>
      <c r="H223" s="38"/>
      <c r="I223" s="42">
        <f t="shared" si="11"/>
        <v>0.5172860723236663</v>
      </c>
      <c r="J223" s="10"/>
    </row>
    <row r="224" spans="1:10" ht="13" hidden="1" x14ac:dyDescent="0.3">
      <c r="A224" s="45" t="s">
        <v>337</v>
      </c>
      <c r="B224" s="39" t="s">
        <v>336</v>
      </c>
      <c r="C224" s="40"/>
      <c r="D224" s="41">
        <v>0</v>
      </c>
      <c r="E224" s="41">
        <v>375379200</v>
      </c>
      <c r="F224" s="41">
        <v>194178432</v>
      </c>
      <c r="G224" s="44">
        <f t="shared" si="12"/>
        <v>181200768</v>
      </c>
      <c r="H224" s="40"/>
      <c r="I224" s="42">
        <f t="shared" si="11"/>
        <v>0.5172860723236663</v>
      </c>
      <c r="J224" s="10"/>
    </row>
    <row r="225" spans="1:10" ht="13" x14ac:dyDescent="0.3">
      <c r="A225" s="33" t="s">
        <v>268</v>
      </c>
      <c r="B225" s="33" t="s">
        <v>285</v>
      </c>
      <c r="C225" s="38"/>
      <c r="D225" s="36">
        <v>233962500</v>
      </c>
      <c r="E225" s="36">
        <f>+E226</f>
        <v>233962500</v>
      </c>
      <c r="F225" s="36">
        <f>+F226</f>
        <v>0</v>
      </c>
      <c r="G225" s="43">
        <f t="shared" si="12"/>
        <v>233962500</v>
      </c>
      <c r="H225" s="38"/>
      <c r="I225" s="37">
        <f t="shared" si="11"/>
        <v>0</v>
      </c>
      <c r="J225" s="10"/>
    </row>
    <row r="226" spans="1:10" ht="13" x14ac:dyDescent="0.3">
      <c r="A226" s="33" t="s">
        <v>269</v>
      </c>
      <c r="B226" s="33" t="s">
        <v>285</v>
      </c>
      <c r="C226" s="38"/>
      <c r="D226" s="36">
        <v>233962500</v>
      </c>
      <c r="E226" s="36">
        <f>+E227+E238</f>
        <v>233962500</v>
      </c>
      <c r="F226" s="36">
        <f>+F227+F238</f>
        <v>0</v>
      </c>
      <c r="G226" s="43">
        <f t="shared" si="12"/>
        <v>233962500</v>
      </c>
      <c r="H226" s="38"/>
      <c r="I226" s="37">
        <f t="shared" ref="I226:I248" si="13">+F226/E226</f>
        <v>0</v>
      </c>
      <c r="J226" s="10"/>
    </row>
    <row r="227" spans="1:10" ht="13" hidden="1" x14ac:dyDescent="0.3">
      <c r="A227" s="33" t="s">
        <v>270</v>
      </c>
      <c r="B227" s="33" t="s">
        <v>61</v>
      </c>
      <c r="C227" s="38"/>
      <c r="D227" s="36">
        <v>148362500</v>
      </c>
      <c r="E227" s="36">
        <f>SUM(E228:E237)</f>
        <v>148362500</v>
      </c>
      <c r="F227" s="36">
        <f>SUM(F228:F237)</f>
        <v>0</v>
      </c>
      <c r="G227" s="43">
        <f t="shared" si="12"/>
        <v>148362500</v>
      </c>
      <c r="H227" s="38"/>
      <c r="I227" s="37">
        <f t="shared" si="13"/>
        <v>0</v>
      </c>
      <c r="J227" s="10"/>
    </row>
    <row r="228" spans="1:10" ht="13" hidden="1" x14ac:dyDescent="0.3">
      <c r="A228" s="39" t="s">
        <v>271</v>
      </c>
      <c r="B228" s="39" t="s">
        <v>67</v>
      </c>
      <c r="C228" s="40"/>
      <c r="D228" s="41">
        <v>30000000</v>
      </c>
      <c r="E228" s="41">
        <v>30000000</v>
      </c>
      <c r="F228" s="41">
        <v>0</v>
      </c>
      <c r="G228" s="44">
        <f t="shared" si="12"/>
        <v>30000000</v>
      </c>
      <c r="H228" s="40"/>
      <c r="I228" s="42">
        <f t="shared" si="13"/>
        <v>0</v>
      </c>
      <c r="J228" s="10"/>
    </row>
    <row r="229" spans="1:10" ht="13" hidden="1" x14ac:dyDescent="0.3">
      <c r="A229" s="39" t="s">
        <v>272</v>
      </c>
      <c r="B229" s="39" t="s">
        <v>85</v>
      </c>
      <c r="C229" s="40"/>
      <c r="D229" s="41">
        <v>10500000</v>
      </c>
      <c r="E229" s="41">
        <v>10500000</v>
      </c>
      <c r="F229" s="41">
        <v>0</v>
      </c>
      <c r="G229" s="44">
        <f t="shared" si="12"/>
        <v>10500000</v>
      </c>
      <c r="H229" s="40"/>
      <c r="I229" s="42">
        <f t="shared" si="13"/>
        <v>0</v>
      </c>
      <c r="J229" s="10"/>
    </row>
    <row r="230" spans="1:10" ht="13" hidden="1" x14ac:dyDescent="0.3">
      <c r="A230" s="39" t="s">
        <v>273</v>
      </c>
      <c r="B230" s="39" t="s">
        <v>286</v>
      </c>
      <c r="C230" s="40"/>
      <c r="D230" s="41">
        <v>80000000</v>
      </c>
      <c r="E230" s="41">
        <v>80000000</v>
      </c>
      <c r="F230" s="41">
        <v>0</v>
      </c>
      <c r="G230" s="44">
        <f t="shared" si="12"/>
        <v>80000000</v>
      </c>
      <c r="H230" s="40"/>
      <c r="I230" s="42">
        <f t="shared" si="13"/>
        <v>0</v>
      </c>
      <c r="J230" s="10"/>
    </row>
    <row r="231" spans="1:10" ht="13" hidden="1" x14ac:dyDescent="0.3">
      <c r="A231" s="39" t="s">
        <v>274</v>
      </c>
      <c r="B231" s="39" t="s">
        <v>93</v>
      </c>
      <c r="C231" s="40"/>
      <c r="D231" s="41">
        <v>1000000</v>
      </c>
      <c r="E231" s="41">
        <v>1000000</v>
      </c>
      <c r="F231" s="41">
        <v>0</v>
      </c>
      <c r="G231" s="44">
        <f t="shared" si="12"/>
        <v>1000000</v>
      </c>
      <c r="H231" s="40"/>
      <c r="I231" s="42">
        <f t="shared" si="13"/>
        <v>0</v>
      </c>
      <c r="J231" s="10"/>
    </row>
    <row r="232" spans="1:10" ht="13" hidden="1" x14ac:dyDescent="0.3">
      <c r="A232" s="39" t="s">
        <v>275</v>
      </c>
      <c r="B232" s="39" t="s">
        <v>101</v>
      </c>
      <c r="C232" s="40"/>
      <c r="D232" s="41">
        <v>3500000</v>
      </c>
      <c r="E232" s="41">
        <v>3500000</v>
      </c>
      <c r="F232" s="41">
        <v>0</v>
      </c>
      <c r="G232" s="44">
        <f t="shared" si="12"/>
        <v>3500000</v>
      </c>
      <c r="H232" s="40"/>
      <c r="I232" s="42">
        <f t="shared" si="13"/>
        <v>0</v>
      </c>
      <c r="J232" s="10"/>
    </row>
    <row r="233" spans="1:10" ht="13" hidden="1" x14ac:dyDescent="0.3">
      <c r="A233" s="39" t="s">
        <v>276</v>
      </c>
      <c r="B233" s="39" t="s">
        <v>287</v>
      </c>
      <c r="C233" s="40"/>
      <c r="D233" s="41">
        <v>2500000</v>
      </c>
      <c r="E233" s="41">
        <v>2500000</v>
      </c>
      <c r="F233" s="41">
        <v>0</v>
      </c>
      <c r="G233" s="44">
        <f t="shared" si="12"/>
        <v>2500000</v>
      </c>
      <c r="H233" s="40"/>
      <c r="I233" s="42">
        <f t="shared" si="13"/>
        <v>0</v>
      </c>
      <c r="J233" s="10"/>
    </row>
    <row r="234" spans="1:10" ht="13" hidden="1" x14ac:dyDescent="0.3">
      <c r="A234" s="39" t="s">
        <v>277</v>
      </c>
      <c r="B234" s="39" t="s">
        <v>117</v>
      </c>
      <c r="C234" s="40"/>
      <c r="D234" s="41">
        <v>3000000</v>
      </c>
      <c r="E234" s="41">
        <v>3000000</v>
      </c>
      <c r="F234" s="41">
        <v>0</v>
      </c>
      <c r="G234" s="44">
        <f t="shared" si="12"/>
        <v>3000000</v>
      </c>
      <c r="H234" s="40"/>
      <c r="I234" s="42">
        <v>0</v>
      </c>
      <c r="J234" s="10"/>
    </row>
    <row r="235" spans="1:10" ht="13" hidden="1" x14ac:dyDescent="0.3">
      <c r="A235" s="39" t="s">
        <v>278</v>
      </c>
      <c r="B235" s="39" t="s">
        <v>120</v>
      </c>
      <c r="C235" s="40"/>
      <c r="D235" s="41">
        <v>6000000</v>
      </c>
      <c r="E235" s="41">
        <v>6000000</v>
      </c>
      <c r="F235" s="41">
        <v>0</v>
      </c>
      <c r="G235" s="44">
        <f t="shared" si="12"/>
        <v>6000000</v>
      </c>
      <c r="H235" s="40"/>
      <c r="I235" s="42">
        <f t="shared" si="13"/>
        <v>0</v>
      </c>
      <c r="J235" s="10"/>
    </row>
    <row r="236" spans="1:10" ht="13" hidden="1" x14ac:dyDescent="0.3">
      <c r="A236" s="39" t="s">
        <v>279</v>
      </c>
      <c r="B236" s="39" t="s">
        <v>136</v>
      </c>
      <c r="C236" s="40"/>
      <c r="D236" s="41">
        <v>7000000</v>
      </c>
      <c r="E236" s="41">
        <v>7000000</v>
      </c>
      <c r="F236" s="41">
        <v>0</v>
      </c>
      <c r="G236" s="44">
        <f t="shared" si="12"/>
        <v>7000000</v>
      </c>
      <c r="H236" s="40"/>
      <c r="I236" s="42">
        <f t="shared" si="13"/>
        <v>0</v>
      </c>
      <c r="J236" s="10"/>
    </row>
    <row r="237" spans="1:10" ht="13" hidden="1" x14ac:dyDescent="0.3">
      <c r="A237" s="39" t="s">
        <v>280</v>
      </c>
      <c r="B237" s="39" t="s">
        <v>160</v>
      </c>
      <c r="C237" s="40"/>
      <c r="D237" s="41">
        <v>4862500</v>
      </c>
      <c r="E237" s="41">
        <v>4862500</v>
      </c>
      <c r="F237" s="41">
        <v>0</v>
      </c>
      <c r="G237" s="44">
        <f t="shared" si="12"/>
        <v>4862500</v>
      </c>
      <c r="H237" s="40"/>
      <c r="I237" s="42">
        <f t="shared" si="13"/>
        <v>0</v>
      </c>
      <c r="J237" s="10"/>
    </row>
    <row r="238" spans="1:10" ht="13" hidden="1" x14ac:dyDescent="0.3">
      <c r="A238" s="33" t="s">
        <v>281</v>
      </c>
      <c r="B238" s="33" t="s">
        <v>138</v>
      </c>
      <c r="C238" s="38"/>
      <c r="D238" s="36">
        <v>85600000</v>
      </c>
      <c r="E238" s="36">
        <f>SUM(E239:E241)</f>
        <v>85600000</v>
      </c>
      <c r="F238" s="36">
        <f>SUM(F239:F241)</f>
        <v>0</v>
      </c>
      <c r="G238" s="43">
        <f t="shared" si="12"/>
        <v>85600000</v>
      </c>
      <c r="H238" s="38"/>
      <c r="I238" s="37">
        <f t="shared" si="13"/>
        <v>0</v>
      </c>
      <c r="J238" s="10"/>
    </row>
    <row r="239" spans="1:10" ht="13" hidden="1" x14ac:dyDescent="0.3">
      <c r="A239" s="39" t="s">
        <v>282</v>
      </c>
      <c r="B239" s="39" t="s">
        <v>226</v>
      </c>
      <c r="C239" s="40"/>
      <c r="D239" s="41">
        <v>76600000</v>
      </c>
      <c r="E239" s="41">
        <v>76600000</v>
      </c>
      <c r="F239" s="41">
        <v>0</v>
      </c>
      <c r="G239" s="44">
        <f t="shared" si="12"/>
        <v>76600000</v>
      </c>
      <c r="H239" s="40"/>
      <c r="I239" s="42">
        <f t="shared" si="13"/>
        <v>0</v>
      </c>
      <c r="J239" s="10"/>
    </row>
    <row r="240" spans="1:10" ht="13" hidden="1" x14ac:dyDescent="0.3">
      <c r="A240" s="39" t="s">
        <v>283</v>
      </c>
      <c r="B240" s="39" t="s">
        <v>236</v>
      </c>
      <c r="C240" s="40"/>
      <c r="D240" s="41">
        <v>4000000</v>
      </c>
      <c r="E240" s="41">
        <v>4000000</v>
      </c>
      <c r="F240" s="41">
        <v>0</v>
      </c>
      <c r="G240" s="44">
        <f t="shared" si="12"/>
        <v>4000000</v>
      </c>
      <c r="H240" s="40"/>
      <c r="I240" s="42">
        <f t="shared" si="13"/>
        <v>0</v>
      </c>
      <c r="J240" s="10"/>
    </row>
    <row r="241" spans="1:10" ht="13" hidden="1" x14ac:dyDescent="0.3">
      <c r="A241" s="39" t="s">
        <v>284</v>
      </c>
      <c r="B241" s="39" t="s">
        <v>238</v>
      </c>
      <c r="C241" s="40"/>
      <c r="D241" s="41">
        <v>5000000</v>
      </c>
      <c r="E241" s="41">
        <v>5000000</v>
      </c>
      <c r="F241" s="41">
        <v>0</v>
      </c>
      <c r="G241" s="44">
        <f t="shared" si="12"/>
        <v>5000000</v>
      </c>
      <c r="H241" s="40"/>
      <c r="I241" s="42">
        <f t="shared" si="13"/>
        <v>0</v>
      </c>
      <c r="J241" s="10"/>
    </row>
    <row r="242" spans="1:10" ht="13" x14ac:dyDescent="0.3">
      <c r="A242" s="33">
        <v>24</v>
      </c>
      <c r="B242" s="33" t="s">
        <v>288</v>
      </c>
      <c r="C242" s="38"/>
      <c r="D242" s="36">
        <v>3794674185</v>
      </c>
      <c r="E242" s="36">
        <f>+E243+E247</f>
        <v>37586174152</v>
      </c>
      <c r="F242" s="36">
        <f>+F243+F247</f>
        <v>13039585051</v>
      </c>
      <c r="G242" s="43">
        <f t="shared" si="12"/>
        <v>24546589101</v>
      </c>
      <c r="H242" s="38"/>
      <c r="I242" s="37">
        <f t="shared" si="13"/>
        <v>0.34692504212499503</v>
      </c>
      <c r="J242" s="10"/>
    </row>
    <row r="243" spans="1:10" ht="13" x14ac:dyDescent="0.3">
      <c r="A243" s="33">
        <v>2402</v>
      </c>
      <c r="B243" s="33" t="s">
        <v>27</v>
      </c>
      <c r="C243" s="38"/>
      <c r="D243" s="36">
        <v>3794674185</v>
      </c>
      <c r="E243" s="36">
        <f t="shared" ref="E243:F245" si="14">+E244</f>
        <v>10334616677</v>
      </c>
      <c r="F243" s="36">
        <f t="shared" si="14"/>
        <v>1900535384</v>
      </c>
      <c r="G243" s="43">
        <f t="shared" si="12"/>
        <v>8434081293</v>
      </c>
      <c r="H243" s="38"/>
      <c r="I243" s="37">
        <f t="shared" si="13"/>
        <v>0.1838999397268114</v>
      </c>
      <c r="J243" s="10"/>
    </row>
    <row r="244" spans="1:10" ht="13" x14ac:dyDescent="0.3">
      <c r="A244" s="33">
        <v>240201</v>
      </c>
      <c r="B244" s="33" t="s">
        <v>29</v>
      </c>
      <c r="C244" s="38"/>
      <c r="D244" s="36">
        <v>1964973052</v>
      </c>
      <c r="E244" s="36">
        <f t="shared" si="14"/>
        <v>10334616677</v>
      </c>
      <c r="F244" s="36">
        <f t="shared" si="14"/>
        <v>1900535384</v>
      </c>
      <c r="G244" s="43">
        <f t="shared" si="12"/>
        <v>8434081293</v>
      </c>
      <c r="H244" s="38"/>
      <c r="I244" s="37">
        <f t="shared" si="13"/>
        <v>0.1838999397268114</v>
      </c>
      <c r="J244" s="10"/>
    </row>
    <row r="245" spans="1:10" ht="13" hidden="1" x14ac:dyDescent="0.3">
      <c r="A245" s="33">
        <v>24020101</v>
      </c>
      <c r="B245" s="33" t="s">
        <v>31</v>
      </c>
      <c r="C245" s="38"/>
      <c r="D245" s="36">
        <v>1964973052</v>
      </c>
      <c r="E245" s="36">
        <f t="shared" si="14"/>
        <v>10334616677</v>
      </c>
      <c r="F245" s="36">
        <f t="shared" si="14"/>
        <v>1900535384</v>
      </c>
      <c r="G245" s="43">
        <f t="shared" si="12"/>
        <v>8434081293</v>
      </c>
      <c r="H245" s="38"/>
      <c r="I245" s="37">
        <f t="shared" si="13"/>
        <v>0.1838999397268114</v>
      </c>
      <c r="J245" s="10"/>
    </row>
    <row r="246" spans="1:10" ht="13" hidden="1" x14ac:dyDescent="0.3">
      <c r="A246" s="39">
        <v>2402010101</v>
      </c>
      <c r="B246" s="39" t="s">
        <v>33</v>
      </c>
      <c r="C246" s="40"/>
      <c r="D246" s="41">
        <v>1964973052</v>
      </c>
      <c r="E246" s="41">
        <v>10334616677</v>
      </c>
      <c r="F246" s="41">
        <v>1900535384</v>
      </c>
      <c r="G246" s="44">
        <f t="shared" si="12"/>
        <v>8434081293</v>
      </c>
      <c r="H246" s="40"/>
      <c r="I246" s="42">
        <f t="shared" si="13"/>
        <v>0.1838999397268114</v>
      </c>
      <c r="J246" s="10"/>
    </row>
    <row r="247" spans="1:10" ht="13" x14ac:dyDescent="0.3">
      <c r="A247" s="33">
        <v>240202</v>
      </c>
      <c r="B247" s="33" t="s">
        <v>59</v>
      </c>
      <c r="C247" s="38"/>
      <c r="D247" s="36">
        <v>1829701133</v>
      </c>
      <c r="E247" s="36">
        <f>+E248</f>
        <v>27251557475</v>
      </c>
      <c r="F247" s="36">
        <f>+F248</f>
        <v>11139049667</v>
      </c>
      <c r="G247" s="43">
        <f t="shared" si="12"/>
        <v>16112507808</v>
      </c>
      <c r="H247" s="38"/>
      <c r="I247" s="37">
        <f t="shared" si="13"/>
        <v>0.4087491027703179</v>
      </c>
      <c r="J247" s="10"/>
    </row>
    <row r="248" spans="1:10" ht="13" hidden="1" x14ac:dyDescent="0.3">
      <c r="A248" s="39">
        <v>24020202</v>
      </c>
      <c r="B248" s="39" t="s">
        <v>138</v>
      </c>
      <c r="C248" s="40"/>
      <c r="D248" s="41">
        <v>1829701133</v>
      </c>
      <c r="E248" s="41">
        <v>27251557475</v>
      </c>
      <c r="F248" s="41">
        <v>11139049667</v>
      </c>
      <c r="G248" s="44">
        <f t="shared" si="12"/>
        <v>16112507808</v>
      </c>
      <c r="H248" s="40"/>
      <c r="I248" s="42">
        <f t="shared" si="13"/>
        <v>0.4087491027703179</v>
      </c>
      <c r="J248" s="10"/>
    </row>
    <row r="249" spans="1:10" ht="10.5" customHeight="1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0"/>
    </row>
    <row r="250" spans="1:10" ht="12.75" customHeight="1" x14ac:dyDescent="0.25">
      <c r="A250" s="11"/>
      <c r="B250" s="11"/>
      <c r="C250" s="11"/>
      <c r="D250" s="11"/>
      <c r="E250" s="11"/>
      <c r="F250" s="11"/>
      <c r="G250" s="11"/>
      <c r="H250" s="11"/>
      <c r="I250" s="11"/>
      <c r="J250" s="10"/>
    </row>
    <row r="251" spans="1:10" ht="12.75" customHeight="1" x14ac:dyDescent="0.25">
      <c r="A251" s="11" t="s">
        <v>21</v>
      </c>
      <c r="B251" s="12" t="s">
        <v>22</v>
      </c>
      <c r="C251" s="13"/>
      <c r="D251" s="11"/>
      <c r="E251" s="11"/>
      <c r="F251" s="11"/>
      <c r="G251" s="11"/>
      <c r="H251" s="11"/>
      <c r="I251" s="11"/>
      <c r="J251" s="10"/>
    </row>
    <row r="252" spans="1:10" ht="40.5" customHeight="1" x14ac:dyDescent="0.25">
      <c r="A252" s="11"/>
      <c r="B252" s="14" t="s">
        <v>23</v>
      </c>
      <c r="C252" s="13"/>
      <c r="D252" s="11"/>
      <c r="E252" s="11"/>
      <c r="F252" s="11"/>
      <c r="G252" s="11"/>
      <c r="H252" s="11"/>
      <c r="I252" s="11"/>
      <c r="J252" s="10"/>
    </row>
    <row r="253" spans="1:10" ht="12.75" customHeight="1" x14ac:dyDescent="0.25">
      <c r="A253" s="11"/>
      <c r="B253" s="11"/>
      <c r="C253" s="11"/>
      <c r="D253" s="11"/>
      <c r="E253" s="11"/>
      <c r="F253" s="11"/>
      <c r="G253" s="11"/>
      <c r="H253" s="11"/>
      <c r="I253" s="11"/>
      <c r="J253" s="10"/>
    </row>
    <row r="254" spans="1:10" ht="39" customHeight="1" x14ac:dyDescent="0.25">
      <c r="A254" s="53" t="s">
        <v>24</v>
      </c>
      <c r="B254" s="54"/>
      <c r="C254" s="54"/>
      <c r="D254" s="54"/>
      <c r="E254" s="54"/>
      <c r="F254" s="54"/>
      <c r="G254" s="54"/>
      <c r="H254" s="54"/>
      <c r="I254" s="54"/>
      <c r="J254" s="10"/>
    </row>
    <row r="255" spans="1:10" ht="12.75" customHeight="1" x14ac:dyDescent="0.25">
      <c r="J255" s="10"/>
    </row>
    <row r="256" spans="1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</sheetData>
  <mergeCells count="10">
    <mergeCell ref="A8:A9"/>
    <mergeCell ref="B8:C9"/>
    <mergeCell ref="G8:H9"/>
    <mergeCell ref="A254:I254"/>
    <mergeCell ref="A1:A3"/>
    <mergeCell ref="B1:G1"/>
    <mergeCell ref="I1:J3"/>
    <mergeCell ref="B2:G2"/>
    <mergeCell ref="B3:G3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27"/>
  <sheetViews>
    <sheetView tabSelected="1" workbookViewId="0">
      <selection activeCell="I18" sqref="I18"/>
    </sheetView>
  </sheetViews>
  <sheetFormatPr baseColWidth="10" defaultColWidth="14.453125" defaultRowHeight="15" customHeight="1" x14ac:dyDescent="0.25"/>
  <cols>
    <col min="1" max="1" width="17.36328125" customWidth="1"/>
    <col min="2" max="2" width="16.453125" customWidth="1"/>
    <col min="3" max="4" width="14.81640625" customWidth="1"/>
    <col min="5" max="5" width="14.81640625" bestFit="1" customWidth="1"/>
    <col min="6" max="6" width="15.08984375" customWidth="1"/>
    <col min="7" max="7" width="14.81640625" bestFit="1" customWidth="1"/>
    <col min="8" max="8" width="0.36328125" customWidth="1"/>
    <col min="9" max="9" width="9.36328125" bestFit="1" customWidth="1"/>
    <col min="10" max="10" width="13.6328125" customWidth="1"/>
    <col min="11" max="11" width="18.453125" customWidth="1"/>
    <col min="12" max="26" width="10" customWidth="1"/>
  </cols>
  <sheetData>
    <row r="1" spans="1:26" ht="15.75" customHeight="1" x14ac:dyDescent="0.25">
      <c r="A1" s="55"/>
      <c r="B1" s="57" t="s">
        <v>0</v>
      </c>
      <c r="C1" s="58"/>
      <c r="D1" s="58"/>
      <c r="E1" s="58"/>
      <c r="F1" s="58"/>
      <c r="G1" s="58"/>
      <c r="I1" s="59"/>
      <c r="J1" s="6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56"/>
      <c r="B2" s="57" t="s">
        <v>1</v>
      </c>
      <c r="C2" s="58"/>
      <c r="D2" s="58"/>
      <c r="E2" s="58"/>
      <c r="F2" s="58"/>
      <c r="G2" s="58"/>
      <c r="I2" s="61"/>
      <c r="J2" s="62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22.5" customHeight="1" x14ac:dyDescent="0.25">
      <c r="A3" s="56"/>
      <c r="B3" s="65" t="s">
        <v>2</v>
      </c>
      <c r="C3" s="56"/>
      <c r="D3" s="56"/>
      <c r="E3" s="56"/>
      <c r="F3" s="56"/>
      <c r="G3" s="56"/>
      <c r="I3" s="63"/>
      <c r="J3" s="64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5" t="s">
        <v>3</v>
      </c>
      <c r="B4" s="16" t="s">
        <v>4</v>
      </c>
      <c r="C4" s="15" t="s">
        <v>5</v>
      </c>
      <c r="D4" s="16">
        <v>4</v>
      </c>
      <c r="E4" s="66" t="s">
        <v>6</v>
      </c>
      <c r="F4" s="67"/>
      <c r="G4" s="16">
        <v>2012</v>
      </c>
      <c r="I4" s="15" t="s">
        <v>7</v>
      </c>
      <c r="J4" s="16" t="s">
        <v>8</v>
      </c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1.4" customHeight="1" x14ac:dyDescent="0.3">
      <c r="A5" s="2"/>
      <c r="B5" s="1"/>
      <c r="C5" s="3"/>
      <c r="D5" s="3"/>
      <c r="E5" s="1"/>
      <c r="F5" s="4"/>
      <c r="G5" s="4"/>
      <c r="H5" s="4"/>
      <c r="I5" s="5"/>
      <c r="J5" s="6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20.25" customHeight="1" x14ac:dyDescent="0.3">
      <c r="A6" s="7"/>
      <c r="B6" s="3" t="s">
        <v>338</v>
      </c>
      <c r="C6" s="4"/>
      <c r="D6" s="4"/>
      <c r="E6" s="4"/>
      <c r="F6" s="3" t="s">
        <v>437</v>
      </c>
      <c r="G6" s="4"/>
      <c r="H6" s="4"/>
      <c r="I6" s="5"/>
      <c r="J6" s="6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10.25" customHeight="1" x14ac:dyDescent="0.3">
      <c r="A7" s="7"/>
      <c r="B7" s="8"/>
      <c r="C7" s="8"/>
      <c r="D7" s="8"/>
      <c r="E7" s="8"/>
      <c r="F7" s="8"/>
      <c r="G7" s="8"/>
      <c r="H7" s="8"/>
      <c r="I7" s="9"/>
      <c r="J7" s="10"/>
    </row>
    <row r="8" spans="1:26" ht="12.75" customHeight="1" x14ac:dyDescent="0.25">
      <c r="A8" s="50" t="s">
        <v>11</v>
      </c>
      <c r="B8" s="51" t="s">
        <v>12</v>
      </c>
      <c r="C8" s="51"/>
      <c r="D8" s="17" t="s">
        <v>13</v>
      </c>
      <c r="E8" s="17" t="s">
        <v>13</v>
      </c>
      <c r="F8" s="17" t="s">
        <v>14</v>
      </c>
      <c r="G8" s="52" t="s">
        <v>15</v>
      </c>
      <c r="H8" s="52"/>
      <c r="I8" s="17" t="s">
        <v>16</v>
      </c>
      <c r="J8" s="10"/>
    </row>
    <row r="9" spans="1:26" ht="12.75" customHeight="1" x14ac:dyDescent="0.25">
      <c r="A9" s="50"/>
      <c r="B9" s="51"/>
      <c r="C9" s="51"/>
      <c r="D9" s="17" t="s">
        <v>17</v>
      </c>
      <c r="E9" s="17" t="s">
        <v>18</v>
      </c>
      <c r="F9" s="17" t="s">
        <v>19</v>
      </c>
      <c r="G9" s="52"/>
      <c r="H9" s="52"/>
      <c r="I9" s="17" t="s">
        <v>20</v>
      </c>
      <c r="J9" s="10"/>
    </row>
    <row r="10" spans="1:26" ht="25.5" customHeight="1" x14ac:dyDescent="0.3">
      <c r="A10" s="33">
        <v>2</v>
      </c>
      <c r="B10" s="34" t="s">
        <v>25</v>
      </c>
      <c r="C10" s="35"/>
      <c r="D10" s="36">
        <v>13160847446.18</v>
      </c>
      <c r="E10" s="36">
        <f>+E11+E225+E242</f>
        <v>49276613217</v>
      </c>
      <c r="F10" s="36">
        <f>+F11+F225+F242</f>
        <v>23807250416</v>
      </c>
      <c r="G10" s="36">
        <f>+E10-F10</f>
        <v>25469362801</v>
      </c>
      <c r="H10" s="35"/>
      <c r="I10" s="37">
        <f>+F10/E10</f>
        <v>0.48313487599400817</v>
      </c>
      <c r="J10" s="10"/>
      <c r="K10" s="48"/>
      <c r="N10" s="18"/>
    </row>
    <row r="11" spans="1:26" ht="13" x14ac:dyDescent="0.3">
      <c r="A11" s="33" t="s">
        <v>26</v>
      </c>
      <c r="B11" s="33" t="s">
        <v>27</v>
      </c>
      <c r="C11" s="38"/>
      <c r="D11" s="36">
        <v>9132210761.1800003</v>
      </c>
      <c r="E11" s="36">
        <f>+E12+E29</f>
        <v>18419928463</v>
      </c>
      <c r="F11" s="36">
        <f>+F12+F29</f>
        <v>15050315702</v>
      </c>
      <c r="G11" s="36">
        <f t="shared" ref="G11:G28" si="0">+E11-F11</f>
        <v>3369612761</v>
      </c>
      <c r="H11" s="38"/>
      <c r="I11" s="37">
        <f t="shared" ref="I11:I113" si="1">+F11/E11</f>
        <v>0.81706700067980609</v>
      </c>
      <c r="J11" s="10"/>
    </row>
    <row r="12" spans="1:26" ht="13" x14ac:dyDescent="0.3">
      <c r="A12" s="33" t="s">
        <v>28</v>
      </c>
      <c r="B12" s="33" t="s">
        <v>29</v>
      </c>
      <c r="C12" s="38"/>
      <c r="D12" s="36">
        <v>47740500</v>
      </c>
      <c r="E12" s="36">
        <f>+E13</f>
        <v>98111592</v>
      </c>
      <c r="F12" s="36">
        <f>+F13</f>
        <v>13685384</v>
      </c>
      <c r="G12" s="36">
        <f t="shared" si="0"/>
        <v>84426208</v>
      </c>
      <c r="H12" s="38"/>
      <c r="I12" s="37">
        <f t="shared" si="1"/>
        <v>0.13948794144528814</v>
      </c>
      <c r="J12" s="10"/>
    </row>
    <row r="13" spans="1:26" ht="13" x14ac:dyDescent="0.3">
      <c r="A13" s="33" t="s">
        <v>30</v>
      </c>
      <c r="B13" s="33" t="s">
        <v>31</v>
      </c>
      <c r="C13" s="38"/>
      <c r="D13" s="36">
        <v>47740500</v>
      </c>
      <c r="E13" s="36">
        <f>+E14+E15+E19</f>
        <v>98111592</v>
      </c>
      <c r="F13" s="36">
        <f>+F14+F15+F19</f>
        <v>13685384</v>
      </c>
      <c r="G13" s="36">
        <f t="shared" si="0"/>
        <v>84426208</v>
      </c>
      <c r="H13" s="38"/>
      <c r="I13" s="37">
        <f t="shared" si="1"/>
        <v>0.13948794144528814</v>
      </c>
      <c r="J13" s="10"/>
    </row>
    <row r="14" spans="1:26" ht="13" x14ac:dyDescent="0.3">
      <c r="A14" s="39" t="s">
        <v>32</v>
      </c>
      <c r="B14" s="39" t="s">
        <v>33</v>
      </c>
      <c r="C14" s="40"/>
      <c r="D14" s="41">
        <v>0</v>
      </c>
      <c r="E14" s="41">
        <v>0</v>
      </c>
      <c r="F14" s="41">
        <v>0</v>
      </c>
      <c r="G14" s="41">
        <f t="shared" si="0"/>
        <v>0</v>
      </c>
      <c r="H14" s="40"/>
      <c r="I14" s="42">
        <v>0</v>
      </c>
      <c r="J14" s="10"/>
    </row>
    <row r="15" spans="1:26" ht="13" x14ac:dyDescent="0.3">
      <c r="A15" s="33" t="s">
        <v>34</v>
      </c>
      <c r="B15" s="33" t="s">
        <v>35</v>
      </c>
      <c r="C15" s="38"/>
      <c r="D15" s="36">
        <v>10918000</v>
      </c>
      <c r="E15" s="36">
        <f>+E16</f>
        <v>0</v>
      </c>
      <c r="F15" s="36">
        <f>+F16</f>
        <v>0</v>
      </c>
      <c r="G15" s="36">
        <f t="shared" si="0"/>
        <v>0</v>
      </c>
      <c r="H15" s="36">
        <f t="shared" ref="H15" si="2">+H16</f>
        <v>0</v>
      </c>
      <c r="I15" s="37">
        <v>0</v>
      </c>
      <c r="J15" s="10"/>
    </row>
    <row r="16" spans="1:26" ht="13" x14ac:dyDescent="0.3">
      <c r="A16" s="33" t="s">
        <v>36</v>
      </c>
      <c r="B16" s="33" t="s">
        <v>37</v>
      </c>
      <c r="C16" s="38"/>
      <c r="D16" s="36">
        <v>10918000</v>
      </c>
      <c r="E16" s="36">
        <f>+E17</f>
        <v>0</v>
      </c>
      <c r="F16" s="36">
        <f>+F17</f>
        <v>0</v>
      </c>
      <c r="G16" s="36">
        <f t="shared" si="0"/>
        <v>0</v>
      </c>
      <c r="H16" s="38"/>
      <c r="I16" s="37">
        <v>0</v>
      </c>
      <c r="J16" s="10"/>
    </row>
    <row r="17" spans="1:10" ht="13" x14ac:dyDescent="0.3">
      <c r="A17" s="33" t="s">
        <v>38</v>
      </c>
      <c r="B17" s="33" t="s">
        <v>39</v>
      </c>
      <c r="C17" s="38"/>
      <c r="D17" s="36">
        <v>10918000</v>
      </c>
      <c r="E17" s="36">
        <f>+E18</f>
        <v>0</v>
      </c>
      <c r="F17" s="36">
        <f t="shared" ref="F17" si="3">+F18</f>
        <v>0</v>
      </c>
      <c r="G17" s="36">
        <f t="shared" si="0"/>
        <v>0</v>
      </c>
      <c r="H17" s="38"/>
      <c r="I17" s="37">
        <v>0</v>
      </c>
      <c r="J17" s="10"/>
    </row>
    <row r="18" spans="1:10" ht="13" x14ac:dyDescent="0.3">
      <c r="A18" s="39" t="s">
        <v>40</v>
      </c>
      <c r="B18" s="39" t="s">
        <v>41</v>
      </c>
      <c r="C18" s="40"/>
      <c r="D18" s="41">
        <v>10918000</v>
      </c>
      <c r="E18" s="41">
        <v>0</v>
      </c>
      <c r="F18" s="41"/>
      <c r="G18" s="41">
        <f t="shared" si="0"/>
        <v>0</v>
      </c>
      <c r="H18" s="40"/>
      <c r="I18" s="42">
        <v>0</v>
      </c>
      <c r="J18" s="10"/>
    </row>
    <row r="19" spans="1:10" ht="13" x14ac:dyDescent="0.3">
      <c r="A19" s="33" t="s">
        <v>42</v>
      </c>
      <c r="B19" s="33" t="s">
        <v>43</v>
      </c>
      <c r="C19" s="38"/>
      <c r="D19" s="36">
        <v>36822500</v>
      </c>
      <c r="E19" s="36">
        <f>+E20+E23+E27+E25</f>
        <v>98111592</v>
      </c>
      <c r="F19" s="36">
        <f>+F20+F23+F27+F25</f>
        <v>13685384</v>
      </c>
      <c r="G19" s="36">
        <f>+E19-F19</f>
        <v>84426208</v>
      </c>
      <c r="H19" s="38"/>
      <c r="I19" s="37">
        <f t="shared" si="1"/>
        <v>0.13948794144528814</v>
      </c>
      <c r="J19" s="10"/>
    </row>
    <row r="20" spans="1:10" ht="13" x14ac:dyDescent="0.3">
      <c r="A20" s="33" t="s">
        <v>44</v>
      </c>
      <c r="B20" s="33" t="s">
        <v>45</v>
      </c>
      <c r="C20" s="38"/>
      <c r="D20" s="36">
        <v>10300000</v>
      </c>
      <c r="E20" s="36">
        <f>SUM(E21:E22)</f>
        <v>44040092</v>
      </c>
      <c r="F20" s="36">
        <f>SUM(F21:F22)</f>
        <v>6000000</v>
      </c>
      <c r="G20" s="36">
        <f>+E20-F20</f>
        <v>38040092</v>
      </c>
      <c r="H20" s="38"/>
      <c r="I20" s="37">
        <f t="shared" si="1"/>
        <v>0.13623949741067753</v>
      </c>
      <c r="J20" s="10"/>
    </row>
    <row r="21" spans="1:10" ht="13" x14ac:dyDescent="0.3">
      <c r="A21" s="45" t="s">
        <v>414</v>
      </c>
      <c r="B21" s="39" t="s">
        <v>415</v>
      </c>
      <c r="C21" s="40"/>
      <c r="D21" s="41">
        <v>0</v>
      </c>
      <c r="E21" s="41">
        <v>6000000</v>
      </c>
      <c r="F21" s="41">
        <v>6000000</v>
      </c>
      <c r="G21" s="41">
        <f t="shared" si="0"/>
        <v>0</v>
      </c>
      <c r="H21" s="40"/>
      <c r="I21" s="42">
        <v>0</v>
      </c>
      <c r="J21" s="10"/>
    </row>
    <row r="22" spans="1:10" ht="13" x14ac:dyDescent="0.3">
      <c r="A22" s="39" t="s">
        <v>48</v>
      </c>
      <c r="B22" s="39" t="s">
        <v>49</v>
      </c>
      <c r="C22" s="40"/>
      <c r="D22" s="41">
        <v>10300000</v>
      </c>
      <c r="E22" s="41">
        <v>38040092</v>
      </c>
      <c r="F22" s="41">
        <v>0</v>
      </c>
      <c r="G22" s="41">
        <f t="shared" si="0"/>
        <v>38040092</v>
      </c>
      <c r="H22" s="40"/>
      <c r="I22" s="42">
        <f t="shared" si="1"/>
        <v>0</v>
      </c>
      <c r="J22" s="10"/>
    </row>
    <row r="23" spans="1:10" ht="13" x14ac:dyDescent="0.3">
      <c r="A23" s="33" t="s">
        <v>50</v>
      </c>
      <c r="B23" s="33" t="s">
        <v>51</v>
      </c>
      <c r="C23" s="38"/>
      <c r="D23" s="36">
        <v>21218000</v>
      </c>
      <c r="E23" s="36">
        <f>SUM(E24:E24)</f>
        <v>44919000</v>
      </c>
      <c r="F23" s="36">
        <f>SUM(F24:F24)</f>
        <v>0</v>
      </c>
      <c r="G23" s="36">
        <f>SUM(G24:G24)</f>
        <v>44919000</v>
      </c>
      <c r="H23" s="38"/>
      <c r="I23" s="37">
        <f t="shared" si="1"/>
        <v>0</v>
      </c>
      <c r="J23" s="10"/>
    </row>
    <row r="24" spans="1:10" ht="13" x14ac:dyDescent="0.3">
      <c r="A24" s="39" t="s">
        <v>52</v>
      </c>
      <c r="B24" s="39" t="s">
        <v>53</v>
      </c>
      <c r="C24" s="40"/>
      <c r="D24" s="41">
        <v>10609000</v>
      </c>
      <c r="E24" s="41">
        <v>44919000</v>
      </c>
      <c r="F24" s="41"/>
      <c r="G24" s="41">
        <f t="shared" si="0"/>
        <v>44919000</v>
      </c>
      <c r="H24" s="40"/>
      <c r="I24" s="42">
        <f>+F24/E24</f>
        <v>0</v>
      </c>
      <c r="J24" s="10"/>
    </row>
    <row r="25" spans="1:10" ht="13" x14ac:dyDescent="0.3">
      <c r="A25" s="46" t="s">
        <v>400</v>
      </c>
      <c r="B25" s="39" t="s">
        <v>127</v>
      </c>
      <c r="C25" s="40"/>
      <c r="D25" s="36">
        <v>0</v>
      </c>
      <c r="E25" s="36">
        <f>+E26</f>
        <v>7764000</v>
      </c>
      <c r="F25" s="36">
        <f t="shared" ref="F25:G25" si="4">+F26</f>
        <v>7685384</v>
      </c>
      <c r="G25" s="36">
        <f t="shared" si="4"/>
        <v>78616</v>
      </c>
      <c r="H25" s="40"/>
      <c r="I25" s="37">
        <f t="shared" ref="I25:I26" si="5">+F25/E25</f>
        <v>0.98987429160226692</v>
      </c>
      <c r="J25" s="10"/>
    </row>
    <row r="26" spans="1:10" ht="13" x14ac:dyDescent="0.3">
      <c r="A26" s="45" t="s">
        <v>401</v>
      </c>
      <c r="B26" s="39" t="s">
        <v>402</v>
      </c>
      <c r="C26" s="40"/>
      <c r="D26" s="41">
        <v>0</v>
      </c>
      <c r="E26" s="41">
        <v>7764000</v>
      </c>
      <c r="F26" s="41">
        <v>7685384</v>
      </c>
      <c r="G26" s="41">
        <f t="shared" si="0"/>
        <v>78616</v>
      </c>
      <c r="H26" s="40"/>
      <c r="I26" s="42">
        <f t="shared" si="5"/>
        <v>0.98987429160226692</v>
      </c>
      <c r="J26" s="10"/>
    </row>
    <row r="27" spans="1:10" ht="13" x14ac:dyDescent="0.3">
      <c r="A27" s="33" t="s">
        <v>54</v>
      </c>
      <c r="B27" s="33" t="s">
        <v>55</v>
      </c>
      <c r="C27" s="38"/>
      <c r="D27" s="36">
        <v>5304500</v>
      </c>
      <c r="E27" s="36">
        <f>+E28</f>
        <v>1388500</v>
      </c>
      <c r="F27" s="36">
        <f>+F28</f>
        <v>0</v>
      </c>
      <c r="G27" s="36">
        <f>+G28</f>
        <v>1388500</v>
      </c>
      <c r="H27" s="38"/>
      <c r="I27" s="37">
        <f t="shared" si="1"/>
        <v>0</v>
      </c>
      <c r="J27" s="10"/>
    </row>
    <row r="28" spans="1:10" ht="13" x14ac:dyDescent="0.3">
      <c r="A28" s="39" t="s">
        <v>56</v>
      </c>
      <c r="B28" s="39" t="s">
        <v>57</v>
      </c>
      <c r="C28" s="40"/>
      <c r="D28" s="41">
        <v>5304500</v>
      </c>
      <c r="E28" s="41">
        <v>1388500</v>
      </c>
      <c r="F28" s="41">
        <v>0</v>
      </c>
      <c r="G28" s="41">
        <f t="shared" si="0"/>
        <v>1388500</v>
      </c>
      <c r="H28" s="40"/>
      <c r="I28" s="42">
        <f t="shared" si="1"/>
        <v>0</v>
      </c>
      <c r="J28" s="10"/>
    </row>
    <row r="29" spans="1:10" ht="13" x14ac:dyDescent="0.3">
      <c r="A29" s="33" t="s">
        <v>58</v>
      </c>
      <c r="B29" s="33" t="s">
        <v>59</v>
      </c>
      <c r="C29" s="38"/>
      <c r="D29" s="36">
        <v>9084470261.1800003</v>
      </c>
      <c r="E29" s="36">
        <f>+E30+E113</f>
        <v>18321816871</v>
      </c>
      <c r="F29" s="36">
        <f>+F30+F113</f>
        <v>15036630318</v>
      </c>
      <c r="G29" s="43">
        <f t="shared" ref="G29:G117" si="6">+E29-F29</f>
        <v>3285186553</v>
      </c>
      <c r="H29" s="38"/>
      <c r="I29" s="37">
        <f t="shared" si="1"/>
        <v>0.82069537229138911</v>
      </c>
      <c r="J29" s="10"/>
    </row>
    <row r="30" spans="1:10" ht="13" x14ac:dyDescent="0.3">
      <c r="A30" s="33" t="s">
        <v>60</v>
      </c>
      <c r="B30" s="33" t="s">
        <v>61</v>
      </c>
      <c r="C30" s="38"/>
      <c r="D30" s="36">
        <v>598294500</v>
      </c>
      <c r="E30" s="36">
        <f>+E31+E34+E42+E81</f>
        <v>1346181776</v>
      </c>
      <c r="F30" s="36">
        <f>+F31+F34+F42+F81</f>
        <v>353108214</v>
      </c>
      <c r="G30" s="43">
        <f t="shared" si="6"/>
        <v>993073562</v>
      </c>
      <c r="H30" s="38"/>
      <c r="I30" s="37">
        <f t="shared" si="1"/>
        <v>0.26230351672804103</v>
      </c>
      <c r="J30" s="10"/>
    </row>
    <row r="31" spans="1:10" ht="13" x14ac:dyDescent="0.3">
      <c r="A31" s="33">
        <v>2020101</v>
      </c>
      <c r="B31" s="33" t="s">
        <v>339</v>
      </c>
      <c r="C31" s="38"/>
      <c r="D31" s="36">
        <v>0</v>
      </c>
      <c r="E31" s="36">
        <f>+E32</f>
        <v>1115625</v>
      </c>
      <c r="F31" s="36">
        <f>+F32</f>
        <v>1108696</v>
      </c>
      <c r="G31" s="43">
        <f t="shared" si="6"/>
        <v>6929</v>
      </c>
      <c r="H31" s="38"/>
      <c r="I31" s="37">
        <v>0</v>
      </c>
      <c r="J31" s="10"/>
    </row>
    <row r="32" spans="1:10" ht="13" x14ac:dyDescent="0.3">
      <c r="A32" s="33">
        <v>202010105</v>
      </c>
      <c r="B32" s="33" t="s">
        <v>339</v>
      </c>
      <c r="C32" s="38"/>
      <c r="D32" s="36">
        <v>0</v>
      </c>
      <c r="E32" s="36">
        <f>+E33</f>
        <v>1115625</v>
      </c>
      <c r="F32" s="36">
        <f>+F33</f>
        <v>1108696</v>
      </c>
      <c r="G32" s="43">
        <f t="shared" si="6"/>
        <v>6929</v>
      </c>
      <c r="H32" s="38"/>
      <c r="I32" s="37">
        <v>0</v>
      </c>
      <c r="J32" s="10"/>
    </row>
    <row r="33" spans="1:12" ht="13" x14ac:dyDescent="0.3">
      <c r="A33" s="45" t="s">
        <v>341</v>
      </c>
      <c r="B33" s="39" t="s">
        <v>340</v>
      </c>
      <c r="C33" s="40"/>
      <c r="D33" s="41">
        <v>0</v>
      </c>
      <c r="E33" s="41">
        <v>1115625</v>
      </c>
      <c r="F33" s="41">
        <v>1108696</v>
      </c>
      <c r="G33" s="44">
        <f t="shared" si="6"/>
        <v>6929</v>
      </c>
      <c r="H33" s="40"/>
      <c r="I33" s="42">
        <v>0</v>
      </c>
      <c r="J33" s="10"/>
    </row>
    <row r="34" spans="1:12" ht="13" x14ac:dyDescent="0.3">
      <c r="A34" s="33" t="s">
        <v>68</v>
      </c>
      <c r="B34" s="33" t="s">
        <v>69</v>
      </c>
      <c r="C34" s="38"/>
      <c r="D34" s="36">
        <v>68958500</v>
      </c>
      <c r="E34" s="36">
        <f>+E39+E35</f>
        <v>195054160</v>
      </c>
      <c r="F34" s="36">
        <f t="shared" ref="F34" si="7">+F39+F35</f>
        <v>4350000</v>
      </c>
      <c r="G34" s="36">
        <f>+G39+G35</f>
        <v>190704160</v>
      </c>
      <c r="H34" s="38"/>
      <c r="I34" s="37">
        <f>+F34/E34</f>
        <v>2.2301498209522933E-2</v>
      </c>
      <c r="J34" s="10"/>
    </row>
    <row r="35" spans="1:12" ht="13" x14ac:dyDescent="0.3">
      <c r="A35" s="33">
        <v>202010203</v>
      </c>
      <c r="B35" s="33" t="s">
        <v>342</v>
      </c>
      <c r="C35" s="38"/>
      <c r="D35" s="36">
        <v>0</v>
      </c>
      <c r="E35" s="36">
        <f>SUM(E36:E38)</f>
        <v>11311000</v>
      </c>
      <c r="F35" s="36">
        <f t="shared" ref="F35:G35" si="8">SUM(F36:F38)</f>
        <v>3790000</v>
      </c>
      <c r="G35" s="36">
        <f t="shared" si="8"/>
        <v>7521000</v>
      </c>
      <c r="H35" s="38"/>
      <c r="I35" s="37">
        <f t="shared" si="1"/>
        <v>0.33507205375298382</v>
      </c>
      <c r="J35" s="10"/>
    </row>
    <row r="36" spans="1:12" ht="13" x14ac:dyDescent="0.3">
      <c r="A36" s="45" t="s">
        <v>343</v>
      </c>
      <c r="B36" s="39" t="s">
        <v>344</v>
      </c>
      <c r="C36" s="40"/>
      <c r="D36" s="41">
        <v>0</v>
      </c>
      <c r="E36" s="41">
        <v>1607500</v>
      </c>
      <c r="F36" s="41">
        <v>980000</v>
      </c>
      <c r="G36" s="44">
        <f t="shared" si="6"/>
        <v>627500</v>
      </c>
      <c r="H36" s="40"/>
      <c r="I36" s="42">
        <v>0</v>
      </c>
      <c r="J36" s="10"/>
    </row>
    <row r="37" spans="1:12" ht="13" x14ac:dyDescent="0.3">
      <c r="A37" s="45" t="s">
        <v>345</v>
      </c>
      <c r="B37" s="39" t="s">
        <v>346</v>
      </c>
      <c r="C37" s="40"/>
      <c r="D37" s="41">
        <v>0</v>
      </c>
      <c r="E37" s="41">
        <v>6377000</v>
      </c>
      <c r="F37" s="41">
        <v>2570000</v>
      </c>
      <c r="G37" s="44">
        <f t="shared" si="6"/>
        <v>3807000</v>
      </c>
      <c r="H37" s="40"/>
      <c r="I37" s="42">
        <v>0</v>
      </c>
      <c r="J37" s="10"/>
    </row>
    <row r="38" spans="1:12" ht="13" x14ac:dyDescent="0.3">
      <c r="A38" s="45" t="s">
        <v>347</v>
      </c>
      <c r="B38" s="39" t="s">
        <v>348</v>
      </c>
      <c r="C38" s="40"/>
      <c r="D38" s="41">
        <v>0</v>
      </c>
      <c r="E38" s="41">
        <v>3326500</v>
      </c>
      <c r="F38" s="41">
        <v>240000</v>
      </c>
      <c r="G38" s="44">
        <f t="shared" si="6"/>
        <v>3086500</v>
      </c>
      <c r="H38" s="40"/>
      <c r="I38" s="42">
        <v>0</v>
      </c>
      <c r="J38" s="10"/>
    </row>
    <row r="39" spans="1:12" ht="13" x14ac:dyDescent="0.3">
      <c r="A39" s="33" t="s">
        <v>70</v>
      </c>
      <c r="B39" s="33" t="s">
        <v>71</v>
      </c>
      <c r="C39" s="38"/>
      <c r="D39" s="36">
        <v>68958500</v>
      </c>
      <c r="E39" s="36">
        <f>SUM(E40:E41)</f>
        <v>183743160</v>
      </c>
      <c r="F39" s="36">
        <f>SUM(F40:F41)</f>
        <v>560000</v>
      </c>
      <c r="G39" s="43">
        <f t="shared" si="6"/>
        <v>183183160</v>
      </c>
      <c r="H39" s="38"/>
      <c r="I39" s="37">
        <f t="shared" si="1"/>
        <v>3.0477324979063165E-3</v>
      </c>
      <c r="J39" s="10"/>
    </row>
    <row r="40" spans="1:12" ht="13" x14ac:dyDescent="0.3">
      <c r="A40" s="39" t="s">
        <v>72</v>
      </c>
      <c r="B40" s="39" t="s">
        <v>71</v>
      </c>
      <c r="C40" s="40"/>
      <c r="D40" s="41">
        <v>53045000</v>
      </c>
      <c r="E40" s="41">
        <f>82000000+99687800+2055360-15913500</f>
        <v>167829660</v>
      </c>
      <c r="F40" s="41">
        <v>560000</v>
      </c>
      <c r="G40" s="44">
        <f t="shared" si="6"/>
        <v>167269660</v>
      </c>
      <c r="H40" s="40"/>
      <c r="I40" s="42">
        <f t="shared" si="1"/>
        <v>3.33671652555335E-3</v>
      </c>
      <c r="J40" s="10"/>
    </row>
    <row r="41" spans="1:12" ht="13" x14ac:dyDescent="0.3">
      <c r="A41" s="39" t="s">
        <v>72</v>
      </c>
      <c r="B41" s="39" t="s">
        <v>73</v>
      </c>
      <c r="C41" s="40"/>
      <c r="D41" s="41">
        <v>15913500</v>
      </c>
      <c r="E41" s="41">
        <v>15913500</v>
      </c>
      <c r="F41" s="41">
        <v>0</v>
      </c>
      <c r="G41" s="44">
        <f t="shared" si="6"/>
        <v>15913500</v>
      </c>
      <c r="H41" s="40"/>
      <c r="I41" s="42">
        <f t="shared" si="1"/>
        <v>0</v>
      </c>
      <c r="J41" s="10"/>
      <c r="L41" s="48"/>
    </row>
    <row r="42" spans="1:12" ht="13" x14ac:dyDescent="0.3">
      <c r="A42" s="33" t="s">
        <v>74</v>
      </c>
      <c r="B42" s="33" t="s">
        <v>75</v>
      </c>
      <c r="C42" s="38"/>
      <c r="D42" s="36">
        <v>303302000</v>
      </c>
      <c r="E42" s="36">
        <f>+E45+E50+E53+E58+E64+E71+E78+E43</f>
        <v>668312683</v>
      </c>
      <c r="F42" s="36">
        <f>+F45+F50+F53+F58+F64+F71+F78+F43</f>
        <v>150465283</v>
      </c>
      <c r="G42" s="43">
        <f>+E42-F42</f>
        <v>517847400</v>
      </c>
      <c r="H42" s="38"/>
      <c r="I42" s="37">
        <f t="shared" si="1"/>
        <v>0.22514204327916368</v>
      </c>
      <c r="J42" s="10"/>
    </row>
    <row r="43" spans="1:12" ht="13" x14ac:dyDescent="0.3">
      <c r="A43" s="46" t="s">
        <v>349</v>
      </c>
      <c r="B43" s="33" t="s">
        <v>351</v>
      </c>
      <c r="C43" s="38"/>
      <c r="D43" s="36">
        <v>0</v>
      </c>
      <c r="E43" s="36">
        <f>+E44</f>
        <v>2764450</v>
      </c>
      <c r="F43" s="36">
        <f>+F44</f>
        <v>2742950</v>
      </c>
      <c r="G43" s="43">
        <f>+G44</f>
        <v>21500</v>
      </c>
      <c r="H43" s="38"/>
      <c r="I43" s="37">
        <f t="shared" si="1"/>
        <v>0.99222268443994288</v>
      </c>
      <c r="J43" s="10"/>
    </row>
    <row r="44" spans="1:12" ht="13" x14ac:dyDescent="0.3">
      <c r="A44" s="45" t="s">
        <v>350</v>
      </c>
      <c r="B44" s="39" t="s">
        <v>351</v>
      </c>
      <c r="C44" s="38"/>
      <c r="D44" s="41">
        <v>0</v>
      </c>
      <c r="E44" s="41">
        <v>2764450</v>
      </c>
      <c r="F44" s="41">
        <v>2742950</v>
      </c>
      <c r="G44" s="44">
        <f t="shared" si="6"/>
        <v>21500</v>
      </c>
      <c r="H44" s="40"/>
      <c r="I44" s="42">
        <f t="shared" si="1"/>
        <v>0.99222268443994288</v>
      </c>
      <c r="J44" s="10"/>
    </row>
    <row r="45" spans="1:12" ht="13" x14ac:dyDescent="0.3">
      <c r="A45" s="33" t="s">
        <v>76</v>
      </c>
      <c r="B45" s="33" t="s">
        <v>77</v>
      </c>
      <c r="C45" s="38"/>
      <c r="D45" s="36">
        <v>36800000</v>
      </c>
      <c r="E45" s="36">
        <f>SUM(E46:E49)</f>
        <v>87229852</v>
      </c>
      <c r="F45" s="36">
        <f>SUM(F46:F49)</f>
        <v>33276000</v>
      </c>
      <c r="G45" s="43">
        <f>+E45-F45</f>
        <v>53953852</v>
      </c>
      <c r="H45" s="38"/>
      <c r="I45" s="37">
        <f t="shared" si="1"/>
        <v>0.38147491067622125</v>
      </c>
      <c r="J45" s="10"/>
    </row>
    <row r="46" spans="1:12" ht="13" x14ac:dyDescent="0.3">
      <c r="A46" s="39" t="s">
        <v>78</v>
      </c>
      <c r="B46" s="39" t="s">
        <v>79</v>
      </c>
      <c r="C46" s="40"/>
      <c r="D46" s="41">
        <v>30900000</v>
      </c>
      <c r="E46" s="41">
        <v>74973852</v>
      </c>
      <c r="F46" s="41">
        <v>33276000</v>
      </c>
      <c r="G46" s="44">
        <f t="shared" si="6"/>
        <v>41697852</v>
      </c>
      <c r="H46" s="40"/>
      <c r="I46" s="42">
        <f t="shared" si="1"/>
        <v>0.44383473854324573</v>
      </c>
      <c r="J46" s="10"/>
    </row>
    <row r="47" spans="1:12" ht="13" x14ac:dyDescent="0.3">
      <c r="A47" s="45" t="s">
        <v>416</v>
      </c>
      <c r="B47" s="39" t="s">
        <v>417</v>
      </c>
      <c r="C47" s="40"/>
      <c r="D47" s="41">
        <v>0</v>
      </c>
      <c r="E47" s="41">
        <v>5000000</v>
      </c>
      <c r="F47" s="41">
        <v>0</v>
      </c>
      <c r="G47" s="44">
        <f t="shared" si="6"/>
        <v>5000000</v>
      </c>
      <c r="H47" s="40"/>
      <c r="I47" s="42">
        <f t="shared" si="1"/>
        <v>0</v>
      </c>
      <c r="J47" s="10"/>
    </row>
    <row r="48" spans="1:12" ht="13" x14ac:dyDescent="0.3">
      <c r="A48" s="39" t="s">
        <v>80</v>
      </c>
      <c r="B48" s="39" t="s">
        <v>81</v>
      </c>
      <c r="C48" s="40"/>
      <c r="D48" s="41">
        <v>5900000</v>
      </c>
      <c r="E48" s="41">
        <v>4400000</v>
      </c>
      <c r="F48" s="41">
        <v>0</v>
      </c>
      <c r="G48" s="44">
        <f t="shared" si="6"/>
        <v>4400000</v>
      </c>
      <c r="H48" s="40"/>
      <c r="I48" s="42">
        <f t="shared" si="1"/>
        <v>0</v>
      </c>
      <c r="J48" s="10"/>
    </row>
    <row r="49" spans="1:10" ht="13" x14ac:dyDescent="0.3">
      <c r="A49" s="45" t="s">
        <v>403</v>
      </c>
      <c r="B49" s="39" t="s">
        <v>404</v>
      </c>
      <c r="C49" s="40"/>
      <c r="D49" s="41">
        <v>0</v>
      </c>
      <c r="E49" s="41">
        <v>2856000</v>
      </c>
      <c r="F49" s="41">
        <v>0</v>
      </c>
      <c r="G49" s="44">
        <f t="shared" si="6"/>
        <v>2856000</v>
      </c>
      <c r="H49" s="40"/>
      <c r="I49" s="42">
        <f t="shared" si="1"/>
        <v>0</v>
      </c>
      <c r="J49" s="10"/>
    </row>
    <row r="50" spans="1:10" ht="13" x14ac:dyDescent="0.3">
      <c r="A50" s="33" t="s">
        <v>82</v>
      </c>
      <c r="B50" s="33" t="s">
        <v>83</v>
      </c>
      <c r="C50" s="38"/>
      <c r="D50" s="36">
        <v>41200000</v>
      </c>
      <c r="E50" s="36">
        <f>+E51+E52</f>
        <v>64413381</v>
      </c>
      <c r="F50" s="36">
        <f>+F51+F52</f>
        <v>22218455</v>
      </c>
      <c r="G50" s="43">
        <f>+E50-F50</f>
        <v>42194926</v>
      </c>
      <c r="H50" s="38"/>
      <c r="I50" s="37">
        <f t="shared" si="1"/>
        <v>0.34493539471247442</v>
      </c>
      <c r="J50" s="10"/>
    </row>
    <row r="51" spans="1:10" ht="13" x14ac:dyDescent="0.3">
      <c r="A51" s="39" t="s">
        <v>84</v>
      </c>
      <c r="B51" s="39" t="s">
        <v>85</v>
      </c>
      <c r="C51" s="40"/>
      <c r="D51" s="41">
        <v>41200000</v>
      </c>
      <c r="E51" s="41">
        <f>34479109+27304372</f>
        <v>61783481</v>
      </c>
      <c r="F51" s="41">
        <v>20321705</v>
      </c>
      <c r="G51" s="44">
        <f t="shared" si="6"/>
        <v>41461776</v>
      </c>
      <c r="H51" s="40"/>
      <c r="I51" s="42">
        <f t="shared" si="1"/>
        <v>0.32891809705574859</v>
      </c>
      <c r="J51" s="10"/>
    </row>
    <row r="52" spans="1:10" ht="13" x14ac:dyDescent="0.3">
      <c r="A52" s="45" t="s">
        <v>353</v>
      </c>
      <c r="B52" s="39" t="s">
        <v>352</v>
      </c>
      <c r="C52" s="40"/>
      <c r="D52" s="41">
        <v>0</v>
      </c>
      <c r="E52" s="41">
        <v>2629900</v>
      </c>
      <c r="F52" s="41">
        <v>1896750</v>
      </c>
      <c r="G52" s="44">
        <f t="shared" si="6"/>
        <v>733150</v>
      </c>
      <c r="H52" s="40"/>
      <c r="I52" s="42">
        <f t="shared" si="1"/>
        <v>0.72122514164036655</v>
      </c>
      <c r="J52" s="10"/>
    </row>
    <row r="53" spans="1:10" ht="13" x14ac:dyDescent="0.3">
      <c r="A53" s="33" t="s">
        <v>86</v>
      </c>
      <c r="B53" s="33" t="s">
        <v>87</v>
      </c>
      <c r="C53" s="38"/>
      <c r="D53" s="36">
        <v>27000000</v>
      </c>
      <c r="E53" s="36">
        <f>SUM(E54:E57)</f>
        <v>50068350</v>
      </c>
      <c r="F53" s="36">
        <f>SUM(F54:F57)</f>
        <v>27680000</v>
      </c>
      <c r="G53" s="43">
        <f>+E53-F53</f>
        <v>22388350</v>
      </c>
      <c r="H53" s="38"/>
      <c r="I53" s="37">
        <f t="shared" si="1"/>
        <v>0.55284426189399094</v>
      </c>
      <c r="J53" s="10"/>
    </row>
    <row r="54" spans="1:10" ht="13" x14ac:dyDescent="0.3">
      <c r="A54" s="45" t="s">
        <v>418</v>
      </c>
      <c r="B54" s="39" t="s">
        <v>419</v>
      </c>
      <c r="C54" s="38"/>
      <c r="D54" s="41">
        <v>0</v>
      </c>
      <c r="E54" s="41">
        <v>11858350</v>
      </c>
      <c r="F54" s="41">
        <v>0</v>
      </c>
      <c r="G54" s="44">
        <f t="shared" si="6"/>
        <v>11858350</v>
      </c>
      <c r="H54" s="40"/>
      <c r="I54" s="42">
        <f t="shared" si="1"/>
        <v>0</v>
      </c>
      <c r="J54" s="10"/>
    </row>
    <row r="55" spans="1:10" ht="13" x14ac:dyDescent="0.3">
      <c r="A55" s="45" t="s">
        <v>420</v>
      </c>
      <c r="B55" s="39" t="s">
        <v>421</v>
      </c>
      <c r="C55" s="38"/>
      <c r="D55" s="41">
        <v>0</v>
      </c>
      <c r="E55" s="41">
        <v>6000000</v>
      </c>
      <c r="F55" s="41">
        <v>0</v>
      </c>
      <c r="G55" s="44">
        <f t="shared" si="6"/>
        <v>6000000</v>
      </c>
      <c r="H55" s="40"/>
      <c r="I55" s="42">
        <f t="shared" si="1"/>
        <v>0</v>
      </c>
      <c r="J55" s="10"/>
    </row>
    <row r="56" spans="1:10" ht="13" x14ac:dyDescent="0.3">
      <c r="A56" s="39" t="s">
        <v>88</v>
      </c>
      <c r="B56" s="39" t="s">
        <v>89</v>
      </c>
      <c r="C56" s="40"/>
      <c r="D56" s="41">
        <v>27000000</v>
      </c>
      <c r="E56" s="41">
        <v>30000000</v>
      </c>
      <c r="F56" s="41">
        <v>27000000</v>
      </c>
      <c r="G56" s="44">
        <f t="shared" si="6"/>
        <v>3000000</v>
      </c>
      <c r="H56" s="40"/>
      <c r="I56" s="42">
        <f t="shared" si="1"/>
        <v>0.9</v>
      </c>
      <c r="J56" s="10"/>
    </row>
    <row r="57" spans="1:10" ht="13" x14ac:dyDescent="0.3">
      <c r="A57" s="45" t="s">
        <v>354</v>
      </c>
      <c r="B57" s="39" t="s">
        <v>286</v>
      </c>
      <c r="C57" s="40"/>
      <c r="D57" s="41">
        <v>0</v>
      </c>
      <c r="E57" s="41">
        <v>2210000</v>
      </c>
      <c r="F57" s="41">
        <v>680000</v>
      </c>
      <c r="G57" s="44">
        <f t="shared" si="6"/>
        <v>1530000</v>
      </c>
      <c r="H57" s="40"/>
      <c r="I57" s="42">
        <f t="shared" si="1"/>
        <v>0.30769230769230771</v>
      </c>
      <c r="J57" s="10"/>
    </row>
    <row r="58" spans="1:10" ht="13" x14ac:dyDescent="0.3">
      <c r="A58" s="33" t="s">
        <v>90</v>
      </c>
      <c r="B58" s="33" t="s">
        <v>91</v>
      </c>
      <c r="C58" s="38"/>
      <c r="D58" s="36">
        <v>151827000</v>
      </c>
      <c r="E58" s="36">
        <f>SUM(E59:E63)</f>
        <v>64631795</v>
      </c>
      <c r="F58" s="36">
        <f>SUM(F59:F63)</f>
        <v>40350386</v>
      </c>
      <c r="G58" s="43">
        <f t="shared" si="6"/>
        <v>24281409</v>
      </c>
      <c r="H58" s="38"/>
      <c r="I58" s="37">
        <f t="shared" si="1"/>
        <v>0.62431170293197025</v>
      </c>
      <c r="J58" s="10"/>
    </row>
    <row r="59" spans="1:10" ht="13" x14ac:dyDescent="0.3">
      <c r="A59" s="39" t="s">
        <v>92</v>
      </c>
      <c r="B59" s="39" t="s">
        <v>93</v>
      </c>
      <c r="C59" s="40"/>
      <c r="D59" s="41">
        <v>0</v>
      </c>
      <c r="E59" s="41">
        <v>38761720</v>
      </c>
      <c r="F59" s="41">
        <v>36153341</v>
      </c>
      <c r="G59" s="44">
        <f t="shared" si="6"/>
        <v>2608379</v>
      </c>
      <c r="H59" s="40"/>
      <c r="I59" s="42">
        <v>0</v>
      </c>
      <c r="J59" s="10"/>
    </row>
    <row r="60" spans="1:10" ht="13" x14ac:dyDescent="0.3">
      <c r="A60" s="39" t="s">
        <v>94</v>
      </c>
      <c r="B60" s="39" t="s">
        <v>95</v>
      </c>
      <c r="C60" s="40"/>
      <c r="D60" s="41">
        <v>120000000</v>
      </c>
      <c r="E60" s="41">
        <v>0</v>
      </c>
      <c r="F60" s="41">
        <v>0</v>
      </c>
      <c r="G60" s="44">
        <f t="shared" si="6"/>
        <v>0</v>
      </c>
      <c r="H60" s="40"/>
      <c r="I60" s="42">
        <v>0</v>
      </c>
      <c r="J60" s="10"/>
    </row>
    <row r="61" spans="1:10" ht="13" x14ac:dyDescent="0.3">
      <c r="A61" s="39" t="s">
        <v>96</v>
      </c>
      <c r="B61" s="39" t="s">
        <v>97</v>
      </c>
      <c r="C61" s="40"/>
      <c r="D61" s="41">
        <v>31827000</v>
      </c>
      <c r="E61" s="41">
        <v>15248800</v>
      </c>
      <c r="F61" s="41">
        <v>2732000</v>
      </c>
      <c r="G61" s="44">
        <f t="shared" si="6"/>
        <v>12516800</v>
      </c>
      <c r="H61" s="40"/>
      <c r="I61" s="42">
        <f t="shared" si="1"/>
        <v>0.17916163894863857</v>
      </c>
      <c r="J61" s="10"/>
    </row>
    <row r="62" spans="1:10" ht="13" x14ac:dyDescent="0.3">
      <c r="A62" s="45" t="s">
        <v>423</v>
      </c>
      <c r="B62" s="39" t="s">
        <v>422</v>
      </c>
      <c r="C62" s="40"/>
      <c r="D62" s="41">
        <v>0</v>
      </c>
      <c r="E62" s="41">
        <v>8000000</v>
      </c>
      <c r="F62" s="41">
        <v>0</v>
      </c>
      <c r="G62" s="44">
        <f t="shared" si="6"/>
        <v>8000000</v>
      </c>
      <c r="H62" s="40"/>
      <c r="I62" s="42">
        <f t="shared" si="1"/>
        <v>0</v>
      </c>
      <c r="J62" s="10"/>
    </row>
    <row r="63" spans="1:10" ht="13" x14ac:dyDescent="0.3">
      <c r="A63" s="45" t="s">
        <v>355</v>
      </c>
      <c r="B63" s="39" t="s">
        <v>356</v>
      </c>
      <c r="C63" s="40"/>
      <c r="D63" s="41">
        <v>0</v>
      </c>
      <c r="E63" s="41">
        <v>2621275</v>
      </c>
      <c r="F63" s="41">
        <v>1465045</v>
      </c>
      <c r="G63" s="44">
        <f t="shared" si="6"/>
        <v>1156230</v>
      </c>
      <c r="H63" s="40"/>
      <c r="I63" s="42">
        <f t="shared" si="1"/>
        <v>0.55890549446357207</v>
      </c>
      <c r="J63" s="10"/>
    </row>
    <row r="64" spans="1:10" ht="13" x14ac:dyDescent="0.3">
      <c r="A64" s="33" t="s">
        <v>98</v>
      </c>
      <c r="B64" s="33" t="s">
        <v>99</v>
      </c>
      <c r="C64" s="38"/>
      <c r="D64" s="36">
        <v>0</v>
      </c>
      <c r="E64" s="36">
        <f>SUM(E65:E70)</f>
        <v>49988939</v>
      </c>
      <c r="F64" s="36">
        <f>SUM(F65:F70)</f>
        <v>13126602</v>
      </c>
      <c r="G64" s="43">
        <f t="shared" si="6"/>
        <v>36862337</v>
      </c>
      <c r="H64" s="38"/>
      <c r="I64" s="37">
        <v>0</v>
      </c>
      <c r="J64" s="10"/>
    </row>
    <row r="65" spans="1:10" ht="13" x14ac:dyDescent="0.3">
      <c r="A65" s="45" t="s">
        <v>357</v>
      </c>
      <c r="B65" s="39" t="s">
        <v>358</v>
      </c>
      <c r="C65" s="38"/>
      <c r="D65" s="41">
        <v>0</v>
      </c>
      <c r="E65" s="41">
        <v>18724747</v>
      </c>
      <c r="F65" s="41">
        <v>143300</v>
      </c>
      <c r="G65" s="44">
        <f t="shared" si="6"/>
        <v>18581447</v>
      </c>
      <c r="H65" s="40"/>
      <c r="I65" s="42">
        <v>0</v>
      </c>
      <c r="J65" s="10"/>
    </row>
    <row r="66" spans="1:10" ht="13" x14ac:dyDescent="0.3">
      <c r="A66" s="39" t="s">
        <v>100</v>
      </c>
      <c r="B66" s="39" t="s">
        <v>101</v>
      </c>
      <c r="C66" s="40"/>
      <c r="D66" s="41">
        <v>0</v>
      </c>
      <c r="E66" s="41">
        <v>7023822</v>
      </c>
      <c r="F66" s="41">
        <v>5897321</v>
      </c>
      <c r="G66" s="44">
        <f t="shared" si="6"/>
        <v>1126501</v>
      </c>
      <c r="H66" s="40"/>
      <c r="I66" s="42">
        <v>0</v>
      </c>
      <c r="J66" s="10"/>
    </row>
    <row r="67" spans="1:10" ht="13" x14ac:dyDescent="0.3">
      <c r="A67" s="45" t="s">
        <v>359</v>
      </c>
      <c r="B67" s="39" t="s">
        <v>360</v>
      </c>
      <c r="C67" s="40"/>
      <c r="D67" s="41">
        <v>0</v>
      </c>
      <c r="E67" s="41">
        <v>700600</v>
      </c>
      <c r="F67" s="41">
        <v>356200</v>
      </c>
      <c r="G67" s="44">
        <f t="shared" si="6"/>
        <v>344400</v>
      </c>
      <c r="H67" s="40"/>
      <c r="I67" s="42">
        <v>0</v>
      </c>
      <c r="J67" s="10"/>
    </row>
    <row r="68" spans="1:10" ht="13" x14ac:dyDescent="0.3">
      <c r="A68" s="45" t="s">
        <v>438</v>
      </c>
      <c r="B68" s="39" t="s">
        <v>439</v>
      </c>
      <c r="C68" s="40"/>
      <c r="D68" s="41">
        <v>0</v>
      </c>
      <c r="E68" s="41">
        <v>454800</v>
      </c>
      <c r="F68" s="41">
        <v>0</v>
      </c>
      <c r="G68" s="44">
        <f t="shared" si="6"/>
        <v>454800</v>
      </c>
      <c r="H68" s="40"/>
      <c r="I68" s="42">
        <v>0</v>
      </c>
      <c r="J68" s="10"/>
    </row>
    <row r="69" spans="1:10" ht="13" x14ac:dyDescent="0.3">
      <c r="A69" s="45" t="s">
        <v>361</v>
      </c>
      <c r="B69" s="39" t="s">
        <v>362</v>
      </c>
      <c r="C69" s="40"/>
      <c r="D69" s="41">
        <v>0</v>
      </c>
      <c r="E69" s="41">
        <v>22084970</v>
      </c>
      <c r="F69" s="41">
        <v>6729781</v>
      </c>
      <c r="G69" s="44">
        <f t="shared" si="6"/>
        <v>15355189</v>
      </c>
      <c r="H69" s="40"/>
      <c r="I69" s="42">
        <v>0</v>
      </c>
      <c r="J69" s="10"/>
    </row>
    <row r="70" spans="1:10" ht="13" x14ac:dyDescent="0.3">
      <c r="A70" s="45" t="s">
        <v>425</v>
      </c>
      <c r="B70" s="39" t="s">
        <v>424</v>
      </c>
      <c r="C70" s="40"/>
      <c r="D70" s="41">
        <v>0</v>
      </c>
      <c r="E70" s="41">
        <v>1000000</v>
      </c>
      <c r="F70" s="41">
        <v>0</v>
      </c>
      <c r="G70" s="44">
        <f t="shared" si="6"/>
        <v>1000000</v>
      </c>
      <c r="H70" s="40"/>
      <c r="I70" s="42">
        <v>0</v>
      </c>
      <c r="J70" s="10"/>
    </row>
    <row r="71" spans="1:10" ht="13" x14ac:dyDescent="0.3">
      <c r="A71" s="33" t="s">
        <v>102</v>
      </c>
      <c r="B71" s="33" t="s">
        <v>103</v>
      </c>
      <c r="C71" s="38"/>
      <c r="D71" s="36">
        <v>23175000</v>
      </c>
      <c r="E71" s="36">
        <f>SUM(E72:E77)</f>
        <v>24193686</v>
      </c>
      <c r="F71" s="36">
        <f>SUM(F72:F77)</f>
        <v>7818650</v>
      </c>
      <c r="G71" s="43">
        <f t="shared" si="6"/>
        <v>16375036</v>
      </c>
      <c r="H71" s="38"/>
      <c r="I71" s="37">
        <f t="shared" si="1"/>
        <v>0.32316902848123269</v>
      </c>
      <c r="J71" s="10"/>
    </row>
    <row r="72" spans="1:10" ht="13" x14ac:dyDescent="0.3">
      <c r="A72" s="39" t="s">
        <v>104</v>
      </c>
      <c r="B72" s="39" t="s">
        <v>105</v>
      </c>
      <c r="C72" s="40"/>
      <c r="D72" s="41">
        <v>23175000</v>
      </c>
      <c r="E72" s="41">
        <v>12175000</v>
      </c>
      <c r="F72" s="41">
        <v>7712</v>
      </c>
      <c r="G72" s="44">
        <f t="shared" si="6"/>
        <v>12167288</v>
      </c>
      <c r="H72" s="40"/>
      <c r="I72" s="42">
        <f t="shared" si="1"/>
        <v>6.3342915811088292E-4</v>
      </c>
      <c r="J72" s="10"/>
    </row>
    <row r="73" spans="1:10" ht="13" x14ac:dyDescent="0.3">
      <c r="A73" s="45" t="s">
        <v>363</v>
      </c>
      <c r="B73" s="39" t="s">
        <v>364</v>
      </c>
      <c r="C73" s="40"/>
      <c r="D73" s="41">
        <v>0</v>
      </c>
      <c r="E73" s="41">
        <v>2415700</v>
      </c>
      <c r="F73" s="41">
        <v>1020877</v>
      </c>
      <c r="G73" s="44">
        <f t="shared" si="6"/>
        <v>1394823</v>
      </c>
      <c r="H73" s="40"/>
      <c r="I73" s="42">
        <f t="shared" si="1"/>
        <v>0.42260090242993748</v>
      </c>
      <c r="J73" s="10"/>
    </row>
    <row r="74" spans="1:10" ht="13" x14ac:dyDescent="0.3">
      <c r="A74" s="45" t="s">
        <v>365</v>
      </c>
      <c r="B74" s="39" t="s">
        <v>366</v>
      </c>
      <c r="C74" s="40"/>
      <c r="D74" s="41">
        <v>0</v>
      </c>
      <c r="E74" s="41">
        <v>422450</v>
      </c>
      <c r="F74" s="41">
        <v>0</v>
      </c>
      <c r="G74" s="44">
        <f t="shared" si="6"/>
        <v>422450</v>
      </c>
      <c r="H74" s="40"/>
      <c r="I74" s="42">
        <f t="shared" si="1"/>
        <v>0</v>
      </c>
      <c r="J74" s="10"/>
    </row>
    <row r="75" spans="1:10" ht="13" x14ac:dyDescent="0.3">
      <c r="A75" s="39" t="s">
        <v>106</v>
      </c>
      <c r="B75" s="39" t="s">
        <v>107</v>
      </c>
      <c r="C75" s="40"/>
      <c r="D75" s="41">
        <v>0</v>
      </c>
      <c r="E75" s="41">
        <v>2866710</v>
      </c>
      <c r="F75" s="41">
        <v>2752133</v>
      </c>
      <c r="G75" s="44">
        <f t="shared" si="6"/>
        <v>114577</v>
      </c>
      <c r="H75" s="40"/>
      <c r="I75" s="42">
        <v>0</v>
      </c>
      <c r="J75" s="10"/>
    </row>
    <row r="76" spans="1:10" ht="13" x14ac:dyDescent="0.3">
      <c r="A76" s="45" t="s">
        <v>367</v>
      </c>
      <c r="B76" s="39" t="s">
        <v>368</v>
      </c>
      <c r="C76" s="40"/>
      <c r="D76" s="41">
        <v>0</v>
      </c>
      <c r="E76" s="41">
        <v>2510900</v>
      </c>
      <c r="F76" s="41">
        <v>492444</v>
      </c>
      <c r="G76" s="44">
        <f t="shared" si="6"/>
        <v>2018456</v>
      </c>
      <c r="H76" s="40"/>
      <c r="I76" s="42">
        <v>0</v>
      </c>
      <c r="J76" s="10"/>
    </row>
    <row r="77" spans="1:10" ht="13" x14ac:dyDescent="0.3">
      <c r="A77" s="45" t="s">
        <v>369</v>
      </c>
      <c r="B77" s="39" t="s">
        <v>370</v>
      </c>
      <c r="C77" s="40"/>
      <c r="D77" s="41">
        <v>0</v>
      </c>
      <c r="E77" s="41">
        <v>3802926</v>
      </c>
      <c r="F77" s="41">
        <v>3545484</v>
      </c>
      <c r="G77" s="44">
        <f t="shared" si="6"/>
        <v>257442</v>
      </c>
      <c r="H77" s="40"/>
      <c r="I77" s="42">
        <v>0</v>
      </c>
      <c r="J77" s="10"/>
    </row>
    <row r="78" spans="1:10" ht="13" x14ac:dyDescent="0.3">
      <c r="A78" s="33" t="s">
        <v>108</v>
      </c>
      <c r="B78" s="33" t="s">
        <v>109</v>
      </c>
      <c r="C78" s="38"/>
      <c r="D78" s="36">
        <v>23300000</v>
      </c>
      <c r="E78" s="36">
        <f>SUM(E79:E80)</f>
        <v>325022230</v>
      </c>
      <c r="F78" s="36">
        <f>SUM(F79:F80)</f>
        <v>3252240</v>
      </c>
      <c r="G78" s="43">
        <f t="shared" si="6"/>
        <v>321769990</v>
      </c>
      <c r="H78" s="38"/>
      <c r="I78" s="37">
        <f t="shared" si="1"/>
        <v>1.0006207883073106E-2</v>
      </c>
      <c r="J78" s="10"/>
    </row>
    <row r="79" spans="1:10" ht="13" x14ac:dyDescent="0.3">
      <c r="A79" s="45" t="s">
        <v>371</v>
      </c>
      <c r="B79" s="39" t="s">
        <v>372</v>
      </c>
      <c r="C79" s="38"/>
      <c r="D79" s="41">
        <v>0</v>
      </c>
      <c r="E79" s="41">
        <v>301000000</v>
      </c>
      <c r="F79" s="41">
        <v>0</v>
      </c>
      <c r="G79" s="44">
        <f t="shared" si="6"/>
        <v>301000000</v>
      </c>
      <c r="H79" s="38"/>
      <c r="I79" s="42">
        <f t="shared" si="1"/>
        <v>0</v>
      </c>
      <c r="J79" s="10"/>
    </row>
    <row r="80" spans="1:10" ht="13" x14ac:dyDescent="0.3">
      <c r="A80" s="39" t="s">
        <v>110</v>
      </c>
      <c r="B80" s="39" t="s">
        <v>111</v>
      </c>
      <c r="C80" s="40"/>
      <c r="D80" s="41">
        <v>23300000</v>
      </c>
      <c r="E80" s="41">
        <v>24022230</v>
      </c>
      <c r="F80" s="41">
        <v>3252240</v>
      </c>
      <c r="G80" s="44">
        <f t="shared" si="6"/>
        <v>20769990</v>
      </c>
      <c r="H80" s="40"/>
      <c r="I80" s="42">
        <f t="shared" si="1"/>
        <v>0.1353846000142368</v>
      </c>
      <c r="J80" s="10"/>
    </row>
    <row r="81" spans="1:10" ht="13" x14ac:dyDescent="0.3">
      <c r="A81" s="33" t="s">
        <v>112</v>
      </c>
      <c r="B81" s="33" t="s">
        <v>113</v>
      </c>
      <c r="C81" s="38"/>
      <c r="D81" s="36">
        <v>226034000</v>
      </c>
      <c r="E81" s="36">
        <f>+E82+E86+E95+E98+E105+E111+E90+E108</f>
        <v>481699308</v>
      </c>
      <c r="F81" s="36">
        <f>+F82+F86+F95+F98+F105+F111+F90+F108</f>
        <v>197184235</v>
      </c>
      <c r="G81" s="43">
        <f t="shared" si="6"/>
        <v>284515073</v>
      </c>
      <c r="H81" s="38"/>
      <c r="I81" s="37">
        <f t="shared" si="1"/>
        <v>0.40935129389889013</v>
      </c>
      <c r="J81" s="10"/>
    </row>
    <row r="82" spans="1:10" ht="13" x14ac:dyDescent="0.3">
      <c r="A82" s="33" t="s">
        <v>114</v>
      </c>
      <c r="B82" s="33" t="s">
        <v>115</v>
      </c>
      <c r="C82" s="38"/>
      <c r="D82" s="36">
        <v>51809000</v>
      </c>
      <c r="E82" s="36">
        <f>SUM(E83:E85)</f>
        <v>109413415</v>
      </c>
      <c r="F82" s="36">
        <f>SUM(F83:F85)</f>
        <v>44214255</v>
      </c>
      <c r="G82" s="43">
        <f t="shared" si="6"/>
        <v>65199160</v>
      </c>
      <c r="H82" s="38"/>
      <c r="I82" s="37">
        <f t="shared" si="1"/>
        <v>0.40410268704253494</v>
      </c>
      <c r="J82" s="10"/>
    </row>
    <row r="83" spans="1:10" ht="13" x14ac:dyDescent="0.3">
      <c r="A83" s="45" t="s">
        <v>405</v>
      </c>
      <c r="B83" s="39" t="s">
        <v>406</v>
      </c>
      <c r="C83" s="38"/>
      <c r="D83" s="41">
        <v>0</v>
      </c>
      <c r="E83" s="41">
        <v>11995000</v>
      </c>
      <c r="F83" s="41">
        <v>11638664</v>
      </c>
      <c r="G83" s="44">
        <f t="shared" si="6"/>
        <v>356336</v>
      </c>
      <c r="H83" s="40"/>
      <c r="I83" s="42">
        <f t="shared" si="1"/>
        <v>0.97029295539808258</v>
      </c>
      <c r="J83" s="10"/>
    </row>
    <row r="84" spans="1:10" ht="13" x14ac:dyDescent="0.3">
      <c r="A84" s="45" t="s">
        <v>373</v>
      </c>
      <c r="B84" s="39" t="s">
        <v>374</v>
      </c>
      <c r="C84" s="40"/>
      <c r="D84" s="41">
        <v>0</v>
      </c>
      <c r="E84" s="41">
        <v>43938735</v>
      </c>
      <c r="F84" s="41">
        <v>31972591</v>
      </c>
      <c r="G84" s="44">
        <f t="shared" si="6"/>
        <v>11966144</v>
      </c>
      <c r="H84" s="40"/>
      <c r="I84" s="42">
        <f t="shared" si="1"/>
        <v>0.72766298347005209</v>
      </c>
      <c r="J84" s="47"/>
    </row>
    <row r="85" spans="1:10" ht="13" x14ac:dyDescent="0.3">
      <c r="A85" s="39" t="s">
        <v>116</v>
      </c>
      <c r="B85" s="39" t="s">
        <v>117</v>
      </c>
      <c r="C85" s="40"/>
      <c r="D85" s="41">
        <v>51809000</v>
      </c>
      <c r="E85" s="41">
        <v>53479680</v>
      </c>
      <c r="F85" s="41">
        <v>603000</v>
      </c>
      <c r="G85" s="44">
        <f t="shared" si="6"/>
        <v>52876680</v>
      </c>
      <c r="H85" s="40"/>
      <c r="I85" s="42">
        <f t="shared" si="1"/>
        <v>1.1275310547856682E-2</v>
      </c>
      <c r="J85" s="10"/>
    </row>
    <row r="86" spans="1:10" ht="13" x14ac:dyDescent="0.3">
      <c r="A86" s="33" t="s">
        <v>118</v>
      </c>
      <c r="B86" s="33" t="s">
        <v>45</v>
      </c>
      <c r="C86" s="38"/>
      <c r="D86" s="36">
        <v>23175000</v>
      </c>
      <c r="E86" s="36">
        <f>SUM(E87:E89)</f>
        <v>48221208</v>
      </c>
      <c r="F86" s="36">
        <f>SUM(F87:F89)</f>
        <v>10468358</v>
      </c>
      <c r="G86" s="43">
        <f t="shared" si="6"/>
        <v>37752850</v>
      </c>
      <c r="H86" s="38"/>
      <c r="I86" s="37">
        <f t="shared" si="1"/>
        <v>0.21709033087682084</v>
      </c>
      <c r="J86" s="10"/>
    </row>
    <row r="87" spans="1:10" ht="13" x14ac:dyDescent="0.3">
      <c r="A87" s="39" t="s">
        <v>119</v>
      </c>
      <c r="B87" s="39" t="s">
        <v>120</v>
      </c>
      <c r="C87" s="40"/>
      <c r="D87" s="41">
        <v>0</v>
      </c>
      <c r="E87" s="41">
        <v>11300502</v>
      </c>
      <c r="F87" s="41">
        <v>6330800</v>
      </c>
      <c r="G87" s="44">
        <f t="shared" si="6"/>
        <v>4969702</v>
      </c>
      <c r="H87" s="40"/>
      <c r="I87" s="42">
        <v>0</v>
      </c>
      <c r="J87" s="10"/>
    </row>
    <row r="88" spans="1:10" ht="13" x14ac:dyDescent="0.3">
      <c r="A88" s="45" t="s">
        <v>426</v>
      </c>
      <c r="B88" s="39" t="s">
        <v>415</v>
      </c>
      <c r="C88" s="40"/>
      <c r="D88" s="41">
        <v>0</v>
      </c>
      <c r="E88" s="41">
        <v>7665000</v>
      </c>
      <c r="F88" s="41">
        <v>3000000</v>
      </c>
      <c r="G88" s="44">
        <f t="shared" si="6"/>
        <v>4665000</v>
      </c>
      <c r="H88" s="40"/>
      <c r="I88" s="42">
        <v>0</v>
      </c>
      <c r="J88" s="10"/>
    </row>
    <row r="89" spans="1:10" ht="13" x14ac:dyDescent="0.3">
      <c r="A89" s="39" t="s">
        <v>121</v>
      </c>
      <c r="B89" s="39" t="s">
        <v>122</v>
      </c>
      <c r="C89" s="40"/>
      <c r="D89" s="41">
        <v>23175000</v>
      </c>
      <c r="E89" s="41">
        <v>29255706</v>
      </c>
      <c r="F89" s="41">
        <v>1137558</v>
      </c>
      <c r="G89" s="44">
        <f t="shared" si="6"/>
        <v>28118148</v>
      </c>
      <c r="H89" s="40"/>
      <c r="I89" s="42">
        <f t="shared" si="1"/>
        <v>3.8883286562969972E-2</v>
      </c>
      <c r="J89" s="10"/>
    </row>
    <row r="90" spans="1:10" ht="13" x14ac:dyDescent="0.3">
      <c r="A90" s="46" t="s">
        <v>375</v>
      </c>
      <c r="B90" s="33" t="s">
        <v>376</v>
      </c>
      <c r="C90" s="38"/>
      <c r="D90" s="36">
        <v>0</v>
      </c>
      <c r="E90" s="36">
        <f>SUM(E91:E94)</f>
        <v>10294030</v>
      </c>
      <c r="F90" s="36">
        <f>SUM(F91:F94)</f>
        <v>0</v>
      </c>
      <c r="G90" s="43">
        <f>+E90-F90</f>
        <v>10294030</v>
      </c>
      <c r="H90" s="38"/>
      <c r="I90" s="37">
        <f t="shared" ref="I90" si="9">+F90/E90</f>
        <v>0</v>
      </c>
      <c r="J90" s="10"/>
    </row>
    <row r="91" spans="1:10" ht="13" x14ac:dyDescent="0.3">
      <c r="A91" s="45" t="s">
        <v>440</v>
      </c>
      <c r="B91" s="39" t="s">
        <v>441</v>
      </c>
      <c r="C91" s="38"/>
      <c r="D91" s="41">
        <v>0</v>
      </c>
      <c r="E91" s="41">
        <v>595000</v>
      </c>
      <c r="F91" s="41">
        <v>0</v>
      </c>
      <c r="G91" s="44">
        <f t="shared" ref="G91:G94" si="10">+E91-F91</f>
        <v>595000</v>
      </c>
      <c r="H91" s="38"/>
      <c r="I91" s="42">
        <v>0</v>
      </c>
      <c r="J91" s="10"/>
    </row>
    <row r="92" spans="1:10" ht="13" x14ac:dyDescent="0.3">
      <c r="A92" s="45" t="s">
        <v>377</v>
      </c>
      <c r="B92" s="39" t="s">
        <v>378</v>
      </c>
      <c r="C92" s="40"/>
      <c r="D92" s="41">
        <v>0</v>
      </c>
      <c r="E92" s="41">
        <v>8617980</v>
      </c>
      <c r="F92" s="41">
        <v>0</v>
      </c>
      <c r="G92" s="44">
        <f t="shared" si="10"/>
        <v>8617980</v>
      </c>
      <c r="H92" s="40"/>
      <c r="I92" s="42">
        <v>0</v>
      </c>
      <c r="J92" s="10"/>
    </row>
    <row r="93" spans="1:10" ht="13" x14ac:dyDescent="0.3">
      <c r="A93" s="45" t="s">
        <v>442</v>
      </c>
      <c r="B93" s="39" t="s">
        <v>443</v>
      </c>
      <c r="C93" s="40"/>
      <c r="D93" s="41">
        <v>0</v>
      </c>
      <c r="E93" s="41">
        <v>135000</v>
      </c>
      <c r="F93" s="41">
        <v>0</v>
      </c>
      <c r="G93" s="44">
        <f t="shared" si="10"/>
        <v>135000</v>
      </c>
      <c r="H93" s="40"/>
      <c r="I93" s="42">
        <v>0</v>
      </c>
      <c r="J93" s="10"/>
    </row>
    <row r="94" spans="1:10" ht="13" x14ac:dyDescent="0.3">
      <c r="A94" s="45" t="s">
        <v>427</v>
      </c>
      <c r="B94" s="39" t="s">
        <v>428</v>
      </c>
      <c r="C94" s="40"/>
      <c r="D94" s="41">
        <v>0</v>
      </c>
      <c r="E94" s="41">
        <v>946050</v>
      </c>
      <c r="F94" s="41">
        <v>0</v>
      </c>
      <c r="G94" s="44">
        <f t="shared" si="10"/>
        <v>946050</v>
      </c>
      <c r="H94" s="40"/>
      <c r="I94" s="42">
        <v>0</v>
      </c>
      <c r="J94" s="10"/>
    </row>
    <row r="95" spans="1:10" ht="13" x14ac:dyDescent="0.3">
      <c r="A95" s="33" t="s">
        <v>123</v>
      </c>
      <c r="B95" s="33" t="s">
        <v>51</v>
      </c>
      <c r="C95" s="38"/>
      <c r="D95" s="36">
        <v>30900000</v>
      </c>
      <c r="E95" s="36">
        <f>SUM(E96:E97)</f>
        <v>44265733</v>
      </c>
      <c r="F95" s="36">
        <f>SUM(F96:F97)</f>
        <v>32488005</v>
      </c>
      <c r="G95" s="43">
        <f t="shared" si="6"/>
        <v>11777728</v>
      </c>
      <c r="H95" s="38"/>
      <c r="I95" s="37">
        <f t="shared" si="1"/>
        <v>0.73393125558318439</v>
      </c>
      <c r="J95" s="10"/>
    </row>
    <row r="96" spans="1:10" ht="13" x14ac:dyDescent="0.3">
      <c r="A96" s="45" t="s">
        <v>379</v>
      </c>
      <c r="B96" s="39" t="s">
        <v>380</v>
      </c>
      <c r="C96" s="38"/>
      <c r="D96" s="41">
        <v>0</v>
      </c>
      <c r="E96" s="41">
        <v>3953500</v>
      </c>
      <c r="F96" s="41">
        <v>1590000</v>
      </c>
      <c r="G96" s="44">
        <f t="shared" si="6"/>
        <v>2363500</v>
      </c>
      <c r="H96" s="40"/>
      <c r="I96" s="42">
        <f t="shared" si="1"/>
        <v>0.40217528771974198</v>
      </c>
      <c r="J96" s="10"/>
    </row>
    <row r="97" spans="1:10" ht="13" x14ac:dyDescent="0.3">
      <c r="A97" s="39" t="s">
        <v>124</v>
      </c>
      <c r="B97" s="39" t="s">
        <v>125</v>
      </c>
      <c r="C97" s="40"/>
      <c r="D97" s="41">
        <v>30900000</v>
      </c>
      <c r="E97" s="41">
        <v>40312233</v>
      </c>
      <c r="F97" s="41">
        <v>30898005</v>
      </c>
      <c r="G97" s="44">
        <f t="shared" si="6"/>
        <v>9414228</v>
      </c>
      <c r="H97" s="40"/>
      <c r="I97" s="42">
        <f t="shared" si="1"/>
        <v>0.76646721604332857</v>
      </c>
      <c r="J97" s="10"/>
    </row>
    <row r="98" spans="1:10" ht="13" x14ac:dyDescent="0.3">
      <c r="A98" s="33" t="s">
        <v>126</v>
      </c>
      <c r="B98" s="33" t="s">
        <v>127</v>
      </c>
      <c r="C98" s="38"/>
      <c r="D98" s="36">
        <v>61800000</v>
      </c>
      <c r="E98" s="36">
        <f>SUM(E99:E104)</f>
        <v>114966422</v>
      </c>
      <c r="F98" s="36">
        <f>SUM(F99:F104)</f>
        <v>110013617</v>
      </c>
      <c r="G98" s="43">
        <f t="shared" si="6"/>
        <v>4952805</v>
      </c>
      <c r="H98" s="38"/>
      <c r="I98" s="37">
        <f t="shared" si="1"/>
        <v>0.95691955169310217</v>
      </c>
      <c r="J98" s="10"/>
    </row>
    <row r="99" spans="1:10" ht="13" x14ac:dyDescent="0.3">
      <c r="A99" s="45" t="s">
        <v>407</v>
      </c>
      <c r="B99" s="39" t="s">
        <v>402</v>
      </c>
      <c r="C99" s="38"/>
      <c r="D99" s="41">
        <v>0</v>
      </c>
      <c r="E99" s="41">
        <v>649000</v>
      </c>
      <c r="F99" s="41">
        <v>642315</v>
      </c>
      <c r="G99" s="44">
        <f t="shared" si="6"/>
        <v>6685</v>
      </c>
      <c r="H99" s="38"/>
      <c r="I99" s="42">
        <f t="shared" si="1"/>
        <v>0.98969953775038522</v>
      </c>
      <c r="J99" s="10"/>
    </row>
    <row r="100" spans="1:10" ht="13" x14ac:dyDescent="0.3">
      <c r="A100" s="45" t="s">
        <v>408</v>
      </c>
      <c r="B100" s="39" t="s">
        <v>411</v>
      </c>
      <c r="C100" s="38"/>
      <c r="D100" s="41">
        <v>0</v>
      </c>
      <c r="E100" s="41">
        <v>41037000</v>
      </c>
      <c r="F100" s="41">
        <v>40623182</v>
      </c>
      <c r="G100" s="44">
        <f t="shared" ref="G100:G104" si="11">+E100-F100</f>
        <v>413818</v>
      </c>
      <c r="H100" s="38"/>
      <c r="I100" s="42">
        <f t="shared" ref="I100:I104" si="12">+F100/E100</f>
        <v>0.98991597826351829</v>
      </c>
      <c r="J100" s="10"/>
    </row>
    <row r="101" spans="1:10" ht="13" x14ac:dyDescent="0.3">
      <c r="A101" s="45" t="s">
        <v>409</v>
      </c>
      <c r="B101" s="39" t="s">
        <v>412</v>
      </c>
      <c r="C101" s="38"/>
      <c r="D101" s="41">
        <v>0</v>
      </c>
      <c r="E101" s="41">
        <v>208000</v>
      </c>
      <c r="F101" s="41">
        <v>205270</v>
      </c>
      <c r="G101" s="44">
        <f t="shared" si="11"/>
        <v>2730</v>
      </c>
      <c r="H101" s="38"/>
      <c r="I101" s="42">
        <f t="shared" si="12"/>
        <v>0.98687499999999995</v>
      </c>
      <c r="J101" s="10"/>
    </row>
    <row r="102" spans="1:10" ht="13" x14ac:dyDescent="0.3">
      <c r="A102" s="45" t="s">
        <v>381</v>
      </c>
      <c r="B102" s="39" t="s">
        <v>382</v>
      </c>
      <c r="C102" s="40"/>
      <c r="D102" s="41">
        <v>0</v>
      </c>
      <c r="E102" s="41">
        <v>3049480</v>
      </c>
      <c r="F102" s="41">
        <v>0</v>
      </c>
      <c r="G102" s="44">
        <f t="shared" si="11"/>
        <v>3049480</v>
      </c>
      <c r="H102" s="40"/>
      <c r="I102" s="42">
        <f t="shared" si="12"/>
        <v>0</v>
      </c>
      <c r="J102" s="10"/>
    </row>
    <row r="103" spans="1:10" ht="13" x14ac:dyDescent="0.3">
      <c r="A103" s="39" t="s">
        <v>128</v>
      </c>
      <c r="B103" s="39" t="s">
        <v>129</v>
      </c>
      <c r="C103" s="40"/>
      <c r="D103" s="41">
        <v>61800000</v>
      </c>
      <c r="E103" s="41">
        <v>43562342</v>
      </c>
      <c r="F103" s="41">
        <v>42630383</v>
      </c>
      <c r="G103" s="44">
        <f t="shared" si="6"/>
        <v>931959</v>
      </c>
      <c r="H103" s="40"/>
      <c r="I103" s="42">
        <f t="shared" si="1"/>
        <v>0.97860631551903243</v>
      </c>
      <c r="J103" s="10"/>
    </row>
    <row r="104" spans="1:10" ht="13" x14ac:dyDescent="0.3">
      <c r="A104" s="45" t="s">
        <v>410</v>
      </c>
      <c r="B104" s="39" t="s">
        <v>413</v>
      </c>
      <c r="C104" s="40"/>
      <c r="D104" s="41">
        <v>0</v>
      </c>
      <c r="E104" s="41">
        <v>26460600</v>
      </c>
      <c r="F104" s="41">
        <v>25912467</v>
      </c>
      <c r="G104" s="44">
        <f t="shared" si="11"/>
        <v>548133</v>
      </c>
      <c r="H104" s="40"/>
      <c r="I104" s="42">
        <f t="shared" si="12"/>
        <v>0.97928493684950457</v>
      </c>
      <c r="J104" s="10"/>
    </row>
    <row r="105" spans="1:10" ht="13" x14ac:dyDescent="0.3">
      <c r="A105" s="33" t="s">
        <v>130</v>
      </c>
      <c r="B105" s="33" t="s">
        <v>55</v>
      </c>
      <c r="C105" s="38"/>
      <c r="D105" s="36">
        <v>12000000</v>
      </c>
      <c r="E105" s="36">
        <f>SUM(E106:E107)</f>
        <v>14760000</v>
      </c>
      <c r="F105" s="36">
        <f>SUM(F106:F107)</f>
        <v>0</v>
      </c>
      <c r="G105" s="43">
        <f t="shared" si="6"/>
        <v>14760000</v>
      </c>
      <c r="H105" s="38"/>
      <c r="I105" s="37">
        <f t="shared" si="1"/>
        <v>0</v>
      </c>
      <c r="J105" s="10"/>
    </row>
    <row r="106" spans="1:10" ht="13" x14ac:dyDescent="0.3">
      <c r="A106" s="45" t="s">
        <v>383</v>
      </c>
      <c r="B106" s="39" t="s">
        <v>384</v>
      </c>
      <c r="C106" s="40"/>
      <c r="D106" s="41">
        <v>0</v>
      </c>
      <c r="E106" s="41">
        <v>1260000</v>
      </c>
      <c r="F106" s="41">
        <v>0</v>
      </c>
      <c r="G106" s="44">
        <f t="shared" ref="G106" si="13">+E106-F106</f>
        <v>1260000</v>
      </c>
      <c r="H106" s="40"/>
      <c r="I106" s="42">
        <f t="shared" ref="I106" si="14">+F106/E106</f>
        <v>0</v>
      </c>
      <c r="J106" s="10"/>
    </row>
    <row r="107" spans="1:10" ht="13" x14ac:dyDescent="0.3">
      <c r="A107" s="39" t="s">
        <v>131</v>
      </c>
      <c r="B107" s="39" t="s">
        <v>132</v>
      </c>
      <c r="C107" s="40"/>
      <c r="D107" s="41">
        <v>12000000</v>
      </c>
      <c r="E107" s="41">
        <v>13500000</v>
      </c>
      <c r="F107" s="41">
        <v>0</v>
      </c>
      <c r="G107" s="44">
        <f t="shared" si="6"/>
        <v>13500000</v>
      </c>
      <c r="H107" s="40"/>
      <c r="I107" s="42">
        <f t="shared" si="1"/>
        <v>0</v>
      </c>
      <c r="J107" s="10"/>
    </row>
    <row r="108" spans="1:10" ht="13" x14ac:dyDescent="0.3">
      <c r="A108" s="46" t="s">
        <v>385</v>
      </c>
      <c r="B108" s="33" t="s">
        <v>386</v>
      </c>
      <c r="C108" s="38"/>
      <c r="D108" s="36">
        <v>0</v>
      </c>
      <c r="E108" s="36">
        <f>SUM(E109:E110)</f>
        <v>123136500</v>
      </c>
      <c r="F108" s="36">
        <f>SUM(F109:F110)</f>
        <v>0</v>
      </c>
      <c r="G108" s="43">
        <f t="shared" ref="G108:G110" si="15">+E108-F108</f>
        <v>123136500</v>
      </c>
      <c r="H108" s="38"/>
      <c r="I108" s="37">
        <f t="shared" ref="I108:I110" si="16">+F108/E108</f>
        <v>0</v>
      </c>
      <c r="J108" s="10"/>
    </row>
    <row r="109" spans="1:10" ht="13" x14ac:dyDescent="0.3">
      <c r="A109" s="45" t="s">
        <v>388</v>
      </c>
      <c r="B109" s="39" t="s">
        <v>387</v>
      </c>
      <c r="C109" s="40"/>
      <c r="D109" s="41">
        <v>0</v>
      </c>
      <c r="E109" s="41">
        <v>3136500</v>
      </c>
      <c r="F109" s="41">
        <v>0</v>
      </c>
      <c r="G109" s="44">
        <f t="shared" si="15"/>
        <v>3136500</v>
      </c>
      <c r="H109" s="40"/>
      <c r="I109" s="42">
        <f t="shared" si="16"/>
        <v>0</v>
      </c>
      <c r="J109" s="10"/>
    </row>
    <row r="110" spans="1:10" ht="13" x14ac:dyDescent="0.3">
      <c r="A110" s="45" t="s">
        <v>429</v>
      </c>
      <c r="B110" s="39" t="s">
        <v>430</v>
      </c>
      <c r="C110" s="40"/>
      <c r="D110" s="41">
        <v>0</v>
      </c>
      <c r="E110" s="41">
        <v>120000000</v>
      </c>
      <c r="F110" s="41">
        <v>0</v>
      </c>
      <c r="G110" s="44">
        <f t="shared" si="15"/>
        <v>120000000</v>
      </c>
      <c r="H110" s="40"/>
      <c r="I110" s="42">
        <f t="shared" si="16"/>
        <v>0</v>
      </c>
      <c r="J110" s="10"/>
    </row>
    <row r="111" spans="1:10" ht="13" x14ac:dyDescent="0.3">
      <c r="A111" s="33" t="s">
        <v>133</v>
      </c>
      <c r="B111" s="33" t="s">
        <v>134</v>
      </c>
      <c r="C111" s="38"/>
      <c r="D111" s="36">
        <v>46350000</v>
      </c>
      <c r="E111" s="36">
        <f>+E112</f>
        <v>16642000</v>
      </c>
      <c r="F111" s="36">
        <f>+F112</f>
        <v>0</v>
      </c>
      <c r="G111" s="43">
        <f t="shared" si="6"/>
        <v>16642000</v>
      </c>
      <c r="H111" s="38"/>
      <c r="I111" s="37">
        <f t="shared" si="1"/>
        <v>0</v>
      </c>
      <c r="J111" s="10"/>
    </row>
    <row r="112" spans="1:10" ht="13" x14ac:dyDescent="0.3">
      <c r="A112" s="39" t="s">
        <v>135</v>
      </c>
      <c r="B112" s="39" t="s">
        <v>136</v>
      </c>
      <c r="C112" s="40"/>
      <c r="D112" s="41">
        <v>46350000</v>
      </c>
      <c r="E112" s="41">
        <v>16642000</v>
      </c>
      <c r="F112" s="41">
        <v>0</v>
      </c>
      <c r="G112" s="44">
        <f t="shared" si="6"/>
        <v>16642000</v>
      </c>
      <c r="H112" s="40"/>
      <c r="I112" s="42">
        <f t="shared" si="1"/>
        <v>0</v>
      </c>
      <c r="J112" s="10"/>
    </row>
    <row r="113" spans="1:10" ht="13" x14ac:dyDescent="0.3">
      <c r="A113" s="33" t="s">
        <v>137</v>
      </c>
      <c r="B113" s="33" t="s">
        <v>138</v>
      </c>
      <c r="C113" s="38"/>
      <c r="D113" s="36">
        <v>8486175761.1800003</v>
      </c>
      <c r="E113" s="36">
        <f>+E114+E118+E136+E155+E203+E221+E223</f>
        <v>16975635095</v>
      </c>
      <c r="F113" s="36">
        <f>+F114+F118+F136+F155+F203+F221+F223</f>
        <v>14683522104</v>
      </c>
      <c r="G113" s="43">
        <f t="shared" si="6"/>
        <v>2292112991</v>
      </c>
      <c r="H113" s="38"/>
      <c r="I113" s="37">
        <f t="shared" si="1"/>
        <v>0.86497630408684278</v>
      </c>
      <c r="J113" s="10"/>
    </row>
    <row r="114" spans="1:10" ht="13" x14ac:dyDescent="0.3">
      <c r="A114" s="33" t="s">
        <v>139</v>
      </c>
      <c r="B114" s="33" t="s">
        <v>140</v>
      </c>
      <c r="C114" s="38"/>
      <c r="D114" s="36">
        <v>0</v>
      </c>
      <c r="E114" s="36">
        <f t="shared" ref="E114:F116" si="17">+E115</f>
        <v>11000000</v>
      </c>
      <c r="F114" s="36">
        <f t="shared" si="17"/>
        <v>8915333</v>
      </c>
      <c r="G114" s="43">
        <f t="shared" si="6"/>
        <v>2084667</v>
      </c>
      <c r="H114" s="38"/>
      <c r="I114" s="37">
        <v>0</v>
      </c>
      <c r="J114" s="10"/>
    </row>
    <row r="115" spans="1:10" ht="13" x14ac:dyDescent="0.3">
      <c r="A115" s="33" t="s">
        <v>141</v>
      </c>
      <c r="B115" s="33" t="s">
        <v>142</v>
      </c>
      <c r="C115" s="38"/>
      <c r="D115" s="36">
        <v>0</v>
      </c>
      <c r="E115" s="36">
        <f t="shared" si="17"/>
        <v>11000000</v>
      </c>
      <c r="F115" s="36">
        <f t="shared" si="17"/>
        <v>8915333</v>
      </c>
      <c r="G115" s="43">
        <f t="shared" si="6"/>
        <v>2084667</v>
      </c>
      <c r="H115" s="38"/>
      <c r="I115" s="37">
        <v>0</v>
      </c>
      <c r="J115" s="10"/>
    </row>
    <row r="116" spans="1:10" ht="13" x14ac:dyDescent="0.3">
      <c r="A116" s="46" t="s">
        <v>389</v>
      </c>
      <c r="B116" s="33" t="s">
        <v>390</v>
      </c>
      <c r="C116" s="38"/>
      <c r="D116" s="36">
        <v>0</v>
      </c>
      <c r="E116" s="36">
        <f t="shared" si="17"/>
        <v>11000000</v>
      </c>
      <c r="F116" s="36">
        <f t="shared" si="17"/>
        <v>8915333</v>
      </c>
      <c r="G116" s="43">
        <f t="shared" si="6"/>
        <v>2084667</v>
      </c>
      <c r="H116" s="38"/>
      <c r="I116" s="37">
        <v>0</v>
      </c>
      <c r="J116" s="10"/>
    </row>
    <row r="117" spans="1:10" ht="13" x14ac:dyDescent="0.3">
      <c r="A117" s="45" t="s">
        <v>391</v>
      </c>
      <c r="B117" s="39" t="s">
        <v>390</v>
      </c>
      <c r="C117" s="40"/>
      <c r="D117" s="41">
        <v>0</v>
      </c>
      <c r="E117" s="41">
        <v>11000000</v>
      </c>
      <c r="F117" s="41">
        <v>8915333</v>
      </c>
      <c r="G117" s="44">
        <f t="shared" si="6"/>
        <v>2084667</v>
      </c>
      <c r="H117" s="40"/>
      <c r="I117" s="42">
        <v>0</v>
      </c>
      <c r="J117" s="10"/>
    </row>
    <row r="118" spans="1:10" ht="13" x14ac:dyDescent="0.3">
      <c r="A118" s="33" t="s">
        <v>147</v>
      </c>
      <c r="B118" s="33" t="s">
        <v>148</v>
      </c>
      <c r="C118" s="38"/>
      <c r="D118" s="36">
        <v>1808153591.0999999</v>
      </c>
      <c r="E118" s="36">
        <f>+E119+E125+E127+E129+E132</f>
        <v>2880130267</v>
      </c>
      <c r="F118" s="36">
        <f>+F119+F125+F127+F129+F132</f>
        <v>1884968700</v>
      </c>
      <c r="G118" s="43">
        <f t="shared" ref="G118:H225" si="18">+E118-F118</f>
        <v>995161567</v>
      </c>
      <c r="H118" s="38"/>
      <c r="I118" s="37">
        <f t="shared" ref="I118:I225" si="19">+F118/E118</f>
        <v>0.65447341795529967</v>
      </c>
      <c r="J118" s="10"/>
    </row>
    <row r="119" spans="1:10" ht="13" x14ac:dyDescent="0.3">
      <c r="A119" s="33" t="s">
        <v>149</v>
      </c>
      <c r="B119" s="33" t="s">
        <v>150</v>
      </c>
      <c r="C119" s="38"/>
      <c r="D119" s="36">
        <v>470736000</v>
      </c>
      <c r="E119" s="36">
        <f>SUM(E120:E124)</f>
        <v>1095524267</v>
      </c>
      <c r="F119" s="36">
        <f>SUM(F120:F124)</f>
        <v>453493200</v>
      </c>
      <c r="G119" s="43">
        <f t="shared" si="18"/>
        <v>642031067</v>
      </c>
      <c r="H119" s="38"/>
      <c r="I119" s="37">
        <f t="shared" si="19"/>
        <v>0.41395084861228365</v>
      </c>
      <c r="J119" s="10"/>
    </row>
    <row r="120" spans="1:10" ht="13" x14ac:dyDescent="0.3">
      <c r="A120" s="45" t="s">
        <v>444</v>
      </c>
      <c r="B120" s="39" t="s">
        <v>152</v>
      </c>
      <c r="C120" s="40"/>
      <c r="D120" s="41">
        <v>0</v>
      </c>
      <c r="E120" s="41">
        <v>200000000</v>
      </c>
      <c r="F120" s="41">
        <v>26868000</v>
      </c>
      <c r="G120" s="44">
        <f t="shared" si="18"/>
        <v>173132000</v>
      </c>
      <c r="H120" s="40"/>
      <c r="I120" s="42">
        <f t="shared" si="19"/>
        <v>0.13433999999999999</v>
      </c>
      <c r="J120" s="10"/>
    </row>
    <row r="121" spans="1:10" ht="13" x14ac:dyDescent="0.3">
      <c r="A121" s="39" t="s">
        <v>151</v>
      </c>
      <c r="B121" s="39" t="s">
        <v>152</v>
      </c>
      <c r="C121" s="40"/>
      <c r="D121" s="41">
        <v>82400000</v>
      </c>
      <c r="E121" s="41">
        <v>228390000</v>
      </c>
      <c r="F121" s="41">
        <v>161221000</v>
      </c>
      <c r="G121" s="44">
        <f t="shared" si="18"/>
        <v>67169000</v>
      </c>
      <c r="H121" s="40"/>
      <c r="I121" s="42">
        <f t="shared" si="19"/>
        <v>0.70590218485923206</v>
      </c>
      <c r="J121" s="10"/>
    </row>
    <row r="122" spans="1:10" ht="13" x14ac:dyDescent="0.3">
      <c r="A122" s="39" t="s">
        <v>153</v>
      </c>
      <c r="B122" s="39" t="s">
        <v>154</v>
      </c>
      <c r="C122" s="40"/>
      <c r="D122" s="41">
        <v>85400000</v>
      </c>
      <c r="E122" s="41">
        <v>435261048</v>
      </c>
      <c r="F122" s="41">
        <f>19662000+158245000</f>
        <v>177907000</v>
      </c>
      <c r="G122" s="44">
        <f t="shared" si="18"/>
        <v>257354048</v>
      </c>
      <c r="H122" s="40"/>
      <c r="I122" s="42">
        <f t="shared" si="19"/>
        <v>0.40873632230008322</v>
      </c>
      <c r="J122" s="10"/>
    </row>
    <row r="123" spans="1:10" ht="13" x14ac:dyDescent="0.3">
      <c r="A123" s="45" t="s">
        <v>290</v>
      </c>
      <c r="B123" s="39" t="s">
        <v>289</v>
      </c>
      <c r="C123" s="40"/>
      <c r="D123" s="41">
        <v>0</v>
      </c>
      <c r="E123" s="41">
        <v>170873219</v>
      </c>
      <c r="F123" s="41">
        <v>49000000</v>
      </c>
      <c r="G123" s="44">
        <f t="shared" si="18"/>
        <v>121873219</v>
      </c>
      <c r="H123" s="40"/>
      <c r="I123" s="42">
        <f t="shared" si="19"/>
        <v>0.28676231586647877</v>
      </c>
      <c r="J123" s="10"/>
    </row>
    <row r="124" spans="1:10" ht="13" x14ac:dyDescent="0.3">
      <c r="A124" s="39" t="s">
        <v>155</v>
      </c>
      <c r="B124" s="39" t="s">
        <v>156</v>
      </c>
      <c r="C124" s="40"/>
      <c r="D124" s="41">
        <v>302936000</v>
      </c>
      <c r="E124" s="41">
        <v>61000000</v>
      </c>
      <c r="F124" s="41">
        <v>38497200</v>
      </c>
      <c r="G124" s="44">
        <f t="shared" si="18"/>
        <v>22502800</v>
      </c>
      <c r="H124" s="40"/>
      <c r="I124" s="42">
        <v>0</v>
      </c>
      <c r="J124" s="10"/>
    </row>
    <row r="125" spans="1:10" ht="13" x14ac:dyDescent="0.3">
      <c r="A125" s="33" t="s">
        <v>157</v>
      </c>
      <c r="B125" s="33" t="s">
        <v>158</v>
      </c>
      <c r="C125" s="38"/>
      <c r="D125" s="36">
        <v>0</v>
      </c>
      <c r="E125" s="36">
        <f>+E126</f>
        <v>0</v>
      </c>
      <c r="F125" s="36">
        <f>+F126</f>
        <v>0</v>
      </c>
      <c r="G125" s="43">
        <f t="shared" si="18"/>
        <v>0</v>
      </c>
      <c r="H125" s="38"/>
      <c r="I125" s="37">
        <v>0</v>
      </c>
      <c r="J125" s="10"/>
    </row>
    <row r="126" spans="1:10" ht="13" x14ac:dyDescent="0.3">
      <c r="A126" s="39" t="s">
        <v>159</v>
      </c>
      <c r="B126" s="39" t="s">
        <v>160</v>
      </c>
      <c r="C126" s="40"/>
      <c r="D126" s="41">
        <v>0</v>
      </c>
      <c r="E126" s="41">
        <v>0</v>
      </c>
      <c r="F126" s="41">
        <v>0</v>
      </c>
      <c r="G126" s="44">
        <f t="shared" si="18"/>
        <v>0</v>
      </c>
      <c r="H126" s="40"/>
      <c r="I126" s="42">
        <v>0</v>
      </c>
      <c r="J126" s="10"/>
    </row>
    <row r="127" spans="1:10" ht="13" x14ac:dyDescent="0.3">
      <c r="A127" s="33" t="s">
        <v>161</v>
      </c>
      <c r="B127" s="33" t="s">
        <v>162</v>
      </c>
      <c r="C127" s="38"/>
      <c r="D127" s="36">
        <v>2067591.1</v>
      </c>
      <c r="E127" s="36">
        <f>+E128</f>
        <v>436936000</v>
      </c>
      <c r="F127" s="36">
        <f>+F128</f>
        <v>173371500</v>
      </c>
      <c r="G127" s="43">
        <f t="shared" si="18"/>
        <v>263564500</v>
      </c>
      <c r="H127" s="38"/>
      <c r="I127" s="37">
        <f t="shared" si="19"/>
        <v>0.39678923229031254</v>
      </c>
      <c r="J127" s="10"/>
    </row>
    <row r="128" spans="1:10" ht="13" x14ac:dyDescent="0.3">
      <c r="A128" s="39" t="s">
        <v>163</v>
      </c>
      <c r="B128" s="39" t="s">
        <v>164</v>
      </c>
      <c r="C128" s="40"/>
      <c r="D128" s="41">
        <v>2067591.1</v>
      </c>
      <c r="E128" s="41">
        <f>200000000+236936000</f>
        <v>436936000</v>
      </c>
      <c r="F128" s="41">
        <f>7644000+165727500</f>
        <v>173371500</v>
      </c>
      <c r="G128" s="44">
        <f t="shared" si="18"/>
        <v>263564500</v>
      </c>
      <c r="H128" s="40"/>
      <c r="I128" s="42">
        <f t="shared" si="19"/>
        <v>0.39678923229031254</v>
      </c>
      <c r="J128" s="10"/>
    </row>
    <row r="129" spans="1:10" ht="13" x14ac:dyDescent="0.3">
      <c r="A129" s="33" t="s">
        <v>165</v>
      </c>
      <c r="B129" s="33" t="s">
        <v>166</v>
      </c>
      <c r="C129" s="38"/>
      <c r="D129" s="36">
        <v>25750000</v>
      </c>
      <c r="E129" s="36">
        <f>+E130</f>
        <v>38070000</v>
      </c>
      <c r="F129" s="36">
        <f>+F130</f>
        <v>36604000</v>
      </c>
      <c r="G129" s="43">
        <f t="shared" si="18"/>
        <v>1466000</v>
      </c>
      <c r="H129" s="38"/>
      <c r="I129" s="37">
        <f t="shared" si="19"/>
        <v>0.96149198844234307</v>
      </c>
      <c r="J129" s="10"/>
    </row>
    <row r="130" spans="1:10" ht="13" x14ac:dyDescent="0.3">
      <c r="A130" s="33" t="s">
        <v>167</v>
      </c>
      <c r="B130" s="33" t="s">
        <v>166</v>
      </c>
      <c r="C130" s="38"/>
      <c r="D130" s="36">
        <v>0</v>
      </c>
      <c r="E130" s="36">
        <f>+E131</f>
        <v>38070000</v>
      </c>
      <c r="F130" s="36">
        <f>+F131</f>
        <v>36604000</v>
      </c>
      <c r="G130" s="43">
        <f t="shared" si="18"/>
        <v>1466000</v>
      </c>
      <c r="H130" s="38"/>
      <c r="I130" s="37">
        <f t="shared" si="19"/>
        <v>0.96149198844234307</v>
      </c>
      <c r="J130" s="10"/>
    </row>
    <row r="131" spans="1:10" ht="13" x14ac:dyDescent="0.3">
      <c r="A131" s="39" t="s">
        <v>168</v>
      </c>
      <c r="B131" s="39" t="s">
        <v>166</v>
      </c>
      <c r="C131" s="40"/>
      <c r="D131" s="41">
        <v>25750000</v>
      </c>
      <c r="E131" s="41">
        <v>38070000</v>
      </c>
      <c r="F131" s="41">
        <v>36604000</v>
      </c>
      <c r="G131" s="44">
        <f t="shared" si="18"/>
        <v>1466000</v>
      </c>
      <c r="H131" s="40"/>
      <c r="I131" s="42">
        <f t="shared" si="19"/>
        <v>0.96149198844234307</v>
      </c>
      <c r="J131" s="10"/>
    </row>
    <row r="132" spans="1:10" ht="13" x14ac:dyDescent="0.3">
      <c r="A132" s="33" t="s">
        <v>169</v>
      </c>
      <c r="B132" s="33" t="s">
        <v>170</v>
      </c>
      <c r="C132" s="38"/>
      <c r="D132" s="36">
        <v>1309600000</v>
      </c>
      <c r="E132" s="36">
        <f>SUM(E133:E135)</f>
        <v>1309600000</v>
      </c>
      <c r="F132" s="36">
        <f>SUM(F133:F135)</f>
        <v>1221500000</v>
      </c>
      <c r="G132" s="43">
        <f t="shared" si="18"/>
        <v>88100000</v>
      </c>
      <c r="H132" s="38"/>
      <c r="I132" s="37">
        <f t="shared" si="19"/>
        <v>0.93272755039706778</v>
      </c>
      <c r="J132" s="10"/>
    </row>
    <row r="133" spans="1:10" ht="13" x14ac:dyDescent="0.3">
      <c r="A133" s="45" t="s">
        <v>431</v>
      </c>
      <c r="B133" s="39" t="s">
        <v>172</v>
      </c>
      <c r="C133" s="38"/>
      <c r="D133" s="41">
        <v>0</v>
      </c>
      <c r="E133" s="41">
        <v>510000000</v>
      </c>
      <c r="F133" s="41">
        <v>510000000</v>
      </c>
      <c r="G133" s="44">
        <f t="shared" si="18"/>
        <v>0</v>
      </c>
      <c r="H133" s="40"/>
      <c r="I133" s="42">
        <f t="shared" si="19"/>
        <v>1</v>
      </c>
      <c r="J133" s="10"/>
    </row>
    <row r="134" spans="1:10" ht="13" x14ac:dyDescent="0.3">
      <c r="A134" s="39" t="s">
        <v>171</v>
      </c>
      <c r="B134" s="39" t="s">
        <v>172</v>
      </c>
      <c r="C134" s="40"/>
      <c r="D134" s="41">
        <v>1030000000</v>
      </c>
      <c r="E134" s="41">
        <v>520000000</v>
      </c>
      <c r="F134" s="41">
        <v>520000000</v>
      </c>
      <c r="G134" s="44">
        <f t="shared" si="18"/>
        <v>0</v>
      </c>
      <c r="H134" s="40"/>
      <c r="I134" s="42">
        <f t="shared" si="19"/>
        <v>1</v>
      </c>
      <c r="J134" s="10"/>
    </row>
    <row r="135" spans="1:10" ht="13" x14ac:dyDescent="0.3">
      <c r="A135" s="39" t="s">
        <v>173</v>
      </c>
      <c r="B135" s="39" t="s">
        <v>174</v>
      </c>
      <c r="C135" s="40"/>
      <c r="D135" s="41">
        <v>279600000</v>
      </c>
      <c r="E135" s="41">
        <v>279600000</v>
      </c>
      <c r="F135" s="41">
        <v>191500000</v>
      </c>
      <c r="G135" s="44">
        <f t="shared" si="18"/>
        <v>88100000</v>
      </c>
      <c r="H135" s="40"/>
      <c r="I135" s="42">
        <f t="shared" si="19"/>
        <v>0.68490701001430621</v>
      </c>
      <c r="J135" s="10"/>
    </row>
    <row r="136" spans="1:10" ht="13" x14ac:dyDescent="0.3">
      <c r="A136" s="33" t="s">
        <v>175</v>
      </c>
      <c r="B136" s="33" t="s">
        <v>176</v>
      </c>
      <c r="C136" s="38"/>
      <c r="D136" s="36">
        <v>352218800</v>
      </c>
      <c r="E136" s="36">
        <f>+E137+E151+E139</f>
        <v>1672233959</v>
      </c>
      <c r="F136" s="36">
        <f>+F137+F151+F139</f>
        <v>1110853817</v>
      </c>
      <c r="G136" s="43">
        <f t="shared" si="18"/>
        <v>561380142</v>
      </c>
      <c r="H136" s="38"/>
      <c r="I136" s="37">
        <f t="shared" si="19"/>
        <v>0.66429330119829244</v>
      </c>
      <c r="J136" s="10"/>
    </row>
    <row r="137" spans="1:10" ht="13" x14ac:dyDescent="0.3">
      <c r="A137" s="33" t="s">
        <v>177</v>
      </c>
      <c r="B137" s="33" t="s">
        <v>178</v>
      </c>
      <c r="C137" s="38"/>
      <c r="D137" s="36">
        <v>339488000</v>
      </c>
      <c r="E137" s="36">
        <f>+E138</f>
        <v>167955000</v>
      </c>
      <c r="F137" s="36">
        <f>+F138</f>
        <v>108414916</v>
      </c>
      <c r="G137" s="43">
        <f t="shared" si="18"/>
        <v>59540084</v>
      </c>
      <c r="H137" s="38"/>
      <c r="I137" s="37">
        <f t="shared" si="19"/>
        <v>0.6454997826798845</v>
      </c>
      <c r="J137" s="10"/>
    </row>
    <row r="138" spans="1:10" ht="13" x14ac:dyDescent="0.3">
      <c r="A138" s="45" t="s">
        <v>308</v>
      </c>
      <c r="B138" s="39" t="s">
        <v>309</v>
      </c>
      <c r="C138" s="40"/>
      <c r="D138" s="41">
        <v>0</v>
      </c>
      <c r="E138" s="41">
        <v>167955000</v>
      </c>
      <c r="F138" s="41">
        <v>108414916</v>
      </c>
      <c r="G138" s="44">
        <f t="shared" si="18"/>
        <v>59540084</v>
      </c>
      <c r="H138" s="40"/>
      <c r="I138" s="42">
        <f t="shared" si="19"/>
        <v>0.6454997826798845</v>
      </c>
      <c r="J138" s="10"/>
    </row>
    <row r="139" spans="1:10" ht="13" x14ac:dyDescent="0.3">
      <c r="A139" s="33" t="s">
        <v>179</v>
      </c>
      <c r="B139" s="33" t="s">
        <v>180</v>
      </c>
      <c r="C139" s="38"/>
      <c r="D139" s="36">
        <v>339488000</v>
      </c>
      <c r="E139" s="36">
        <f>SUM(E140:E150)</f>
        <v>1451087359</v>
      </c>
      <c r="F139" s="36">
        <f>SUM(F140:F150)</f>
        <v>953205098</v>
      </c>
      <c r="G139" s="43">
        <f t="shared" si="18"/>
        <v>497882261</v>
      </c>
      <c r="H139" s="38"/>
      <c r="I139" s="37">
        <f t="shared" si="19"/>
        <v>0.65689022241699513</v>
      </c>
      <c r="J139" s="10"/>
    </row>
    <row r="140" spans="1:10" ht="13" x14ac:dyDescent="0.3">
      <c r="A140" s="39" t="s">
        <v>181</v>
      </c>
      <c r="B140" s="39" t="s">
        <v>182</v>
      </c>
      <c r="C140" s="40"/>
      <c r="D140" s="41">
        <v>339488000</v>
      </c>
      <c r="E140" s="41">
        <v>190305000</v>
      </c>
      <c r="F140" s="41">
        <v>134928555</v>
      </c>
      <c r="G140" s="43">
        <f t="shared" si="18"/>
        <v>55376445</v>
      </c>
      <c r="H140" s="40"/>
      <c r="I140" s="42">
        <f t="shared" si="19"/>
        <v>0.70901213840939548</v>
      </c>
      <c r="J140" s="10"/>
    </row>
    <row r="141" spans="1:10" ht="13" x14ac:dyDescent="0.3">
      <c r="A141" s="45" t="s">
        <v>292</v>
      </c>
      <c r="B141" s="39" t="s">
        <v>291</v>
      </c>
      <c r="C141" s="40"/>
      <c r="D141" s="41">
        <v>0</v>
      </c>
      <c r="E141" s="41">
        <f>200000000+238505459</f>
        <v>438505459</v>
      </c>
      <c r="F141" s="41">
        <f>13568000+179130600</f>
        <v>192698600</v>
      </c>
      <c r="G141" s="43">
        <f t="shared" si="18"/>
        <v>245806859</v>
      </c>
      <c r="H141" s="40"/>
      <c r="I141" s="42">
        <f t="shared" si="19"/>
        <v>0.43944401613481393</v>
      </c>
      <c r="J141" s="10"/>
    </row>
    <row r="142" spans="1:10" ht="13" x14ac:dyDescent="0.3">
      <c r="A142" s="45" t="s">
        <v>293</v>
      </c>
      <c r="B142" s="39" t="s">
        <v>294</v>
      </c>
      <c r="C142" s="40"/>
      <c r="D142" s="41">
        <v>0</v>
      </c>
      <c r="E142" s="41">
        <v>223935900</v>
      </c>
      <c r="F142" s="41">
        <v>148131700</v>
      </c>
      <c r="G142" s="43">
        <f t="shared" si="18"/>
        <v>75804200</v>
      </c>
      <c r="H142" s="40"/>
      <c r="I142" s="42">
        <f t="shared" si="19"/>
        <v>0.66149152503015374</v>
      </c>
      <c r="J142" s="10"/>
    </row>
    <row r="143" spans="1:10" ht="13" x14ac:dyDescent="0.3">
      <c r="A143" s="45" t="s">
        <v>297</v>
      </c>
      <c r="B143" s="39" t="s">
        <v>295</v>
      </c>
      <c r="C143" s="40"/>
      <c r="D143" s="41">
        <v>0</v>
      </c>
      <c r="E143" s="41">
        <v>31000000</v>
      </c>
      <c r="F143" s="41">
        <v>25398619</v>
      </c>
      <c r="G143" s="43">
        <f t="shared" si="18"/>
        <v>5601381</v>
      </c>
      <c r="H143" s="40"/>
      <c r="I143" s="42">
        <f t="shared" si="19"/>
        <v>0.81931029032258063</v>
      </c>
      <c r="J143" s="10"/>
    </row>
    <row r="144" spans="1:10" ht="13" x14ac:dyDescent="0.3">
      <c r="A144" s="45" t="s">
        <v>296</v>
      </c>
      <c r="B144" s="39" t="s">
        <v>298</v>
      </c>
      <c r="C144" s="40"/>
      <c r="D144" s="41">
        <v>0</v>
      </c>
      <c r="E144" s="41">
        <v>295210000</v>
      </c>
      <c r="F144" s="41">
        <v>201867802</v>
      </c>
      <c r="G144" s="43">
        <f t="shared" si="18"/>
        <v>93342198</v>
      </c>
      <c r="H144" s="40"/>
      <c r="I144" s="42">
        <f t="shared" si="19"/>
        <v>0.68381085329087765</v>
      </c>
      <c r="J144" s="10"/>
    </row>
    <row r="145" spans="1:10" ht="13" x14ac:dyDescent="0.3">
      <c r="A145" s="45" t="s">
        <v>299</v>
      </c>
      <c r="B145" s="39" t="s">
        <v>300</v>
      </c>
      <c r="C145" s="40"/>
      <c r="D145" s="41">
        <v>0</v>
      </c>
      <c r="E145" s="41">
        <v>97027000</v>
      </c>
      <c r="F145" s="41">
        <v>82604337</v>
      </c>
      <c r="G145" s="43">
        <f t="shared" si="18"/>
        <v>14422663</v>
      </c>
      <c r="H145" s="40"/>
      <c r="I145" s="42">
        <f t="shared" si="19"/>
        <v>0.85135412823234768</v>
      </c>
      <c r="J145" s="10"/>
    </row>
    <row r="146" spans="1:10" ht="13" x14ac:dyDescent="0.3">
      <c r="A146" s="45" t="s">
        <v>301</v>
      </c>
      <c r="B146" s="39" t="s">
        <v>302</v>
      </c>
      <c r="C146" s="40"/>
      <c r="D146" s="41">
        <v>0</v>
      </c>
      <c r="E146" s="41">
        <v>6800000</v>
      </c>
      <c r="F146" s="41">
        <v>6684000</v>
      </c>
      <c r="G146" s="43">
        <f t="shared" si="18"/>
        <v>116000</v>
      </c>
      <c r="H146" s="40"/>
      <c r="I146" s="42">
        <f t="shared" si="19"/>
        <v>0.98294117647058821</v>
      </c>
      <c r="J146" s="10"/>
    </row>
    <row r="147" spans="1:10" ht="13" x14ac:dyDescent="0.3">
      <c r="A147" s="45" t="s">
        <v>303</v>
      </c>
      <c r="B147" s="39" t="s">
        <v>304</v>
      </c>
      <c r="C147" s="40"/>
      <c r="D147" s="41">
        <v>0</v>
      </c>
      <c r="E147" s="41">
        <v>54803000</v>
      </c>
      <c r="F147" s="41">
        <v>47392485</v>
      </c>
      <c r="G147" s="43">
        <f t="shared" si="18"/>
        <v>7410515</v>
      </c>
      <c r="H147" s="40"/>
      <c r="I147" s="42">
        <f t="shared" si="19"/>
        <v>0.8647790266956189</v>
      </c>
      <c r="J147" s="10"/>
    </row>
    <row r="148" spans="1:10" ht="13" x14ac:dyDescent="0.3">
      <c r="A148" s="45" t="s">
        <v>445</v>
      </c>
      <c r="B148" s="39" t="s">
        <v>446</v>
      </c>
      <c r="C148" s="40"/>
      <c r="D148" s="41">
        <v>0</v>
      </c>
      <c r="E148" s="41">
        <v>13176000</v>
      </c>
      <c r="F148" s="41">
        <v>13175666</v>
      </c>
      <c r="G148" s="43">
        <f t="shared" si="18"/>
        <v>334</v>
      </c>
      <c r="H148" s="40"/>
      <c r="I148" s="42">
        <f t="shared" si="19"/>
        <v>0.99997465088038862</v>
      </c>
      <c r="J148" s="10"/>
    </row>
    <row r="149" spans="1:10" ht="13" x14ac:dyDescent="0.3">
      <c r="A149" s="45" t="s">
        <v>447</v>
      </c>
      <c r="B149" s="39" t="s">
        <v>446</v>
      </c>
      <c r="C149" s="40"/>
      <c r="D149" s="41">
        <v>0</v>
      </c>
      <c r="E149" s="41">
        <v>33773000</v>
      </c>
      <c r="F149" s="41">
        <v>33772001</v>
      </c>
      <c r="G149" s="43">
        <f t="shared" si="18"/>
        <v>999</v>
      </c>
      <c r="H149" s="40"/>
      <c r="I149" s="42">
        <f t="shared" si="19"/>
        <v>0.99997042015811444</v>
      </c>
      <c r="J149" s="10"/>
    </row>
    <row r="150" spans="1:10" ht="13" x14ac:dyDescent="0.3">
      <c r="A150" s="45" t="s">
        <v>305</v>
      </c>
      <c r="B150" s="39" t="s">
        <v>216</v>
      </c>
      <c r="C150" s="40"/>
      <c r="D150" s="41">
        <v>0</v>
      </c>
      <c r="E150" s="41">
        <v>66552000</v>
      </c>
      <c r="F150" s="41">
        <v>66551333</v>
      </c>
      <c r="G150" s="43">
        <f t="shared" si="18"/>
        <v>667</v>
      </c>
      <c r="H150" s="40"/>
      <c r="I150" s="42">
        <f t="shared" si="19"/>
        <v>0.99998997776175025</v>
      </c>
      <c r="J150" s="10"/>
    </row>
    <row r="151" spans="1:10" ht="13" x14ac:dyDescent="0.3">
      <c r="A151" s="33" t="s">
        <v>183</v>
      </c>
      <c r="B151" s="33" t="s">
        <v>184</v>
      </c>
      <c r="C151" s="38"/>
      <c r="D151" s="36">
        <v>12730800</v>
      </c>
      <c r="E151" s="36">
        <f>+E152</f>
        <v>53191600</v>
      </c>
      <c r="F151" s="36">
        <f>+F152</f>
        <v>49233803</v>
      </c>
      <c r="G151" s="43">
        <f t="shared" si="18"/>
        <v>3957797</v>
      </c>
      <c r="H151" s="38"/>
      <c r="I151" s="37">
        <f t="shared" si="19"/>
        <v>0.925593571165372</v>
      </c>
      <c r="J151" s="10"/>
    </row>
    <row r="152" spans="1:10" ht="13" x14ac:dyDescent="0.3">
      <c r="A152" s="33" t="s">
        <v>185</v>
      </c>
      <c r="B152" s="33" t="s">
        <v>186</v>
      </c>
      <c r="C152" s="38"/>
      <c r="D152" s="36">
        <v>12730800</v>
      </c>
      <c r="E152" s="36">
        <f>SUM(E153:E154)</f>
        <v>53191600</v>
      </c>
      <c r="F152" s="36">
        <f>SUM(F153:F154)</f>
        <v>49233803</v>
      </c>
      <c r="G152" s="43">
        <f t="shared" si="18"/>
        <v>3957797</v>
      </c>
      <c r="H152" s="38"/>
      <c r="I152" s="37">
        <f t="shared" si="19"/>
        <v>0.925593571165372</v>
      </c>
      <c r="J152" s="10"/>
    </row>
    <row r="153" spans="1:10" ht="13" x14ac:dyDescent="0.3">
      <c r="A153" s="45" t="s">
        <v>306</v>
      </c>
      <c r="B153" s="39" t="s">
        <v>307</v>
      </c>
      <c r="C153" s="40"/>
      <c r="D153" s="41">
        <v>0</v>
      </c>
      <c r="E153" s="41">
        <v>14620800</v>
      </c>
      <c r="F153" s="41">
        <v>10663003</v>
      </c>
      <c r="G153" s="43">
        <f t="shared" si="18"/>
        <v>3957797</v>
      </c>
      <c r="H153" s="40"/>
      <c r="I153" s="37">
        <f t="shared" si="19"/>
        <v>0.72930366327423946</v>
      </c>
      <c r="J153" s="10"/>
    </row>
    <row r="154" spans="1:10" ht="13" x14ac:dyDescent="0.3">
      <c r="A154" s="39" t="s">
        <v>187</v>
      </c>
      <c r="B154" s="39" t="s">
        <v>188</v>
      </c>
      <c r="C154" s="40"/>
      <c r="D154" s="41">
        <v>12730800</v>
      </c>
      <c r="E154" s="41">
        <v>38570800</v>
      </c>
      <c r="F154" s="41">
        <v>38570800</v>
      </c>
      <c r="G154" s="44">
        <f t="shared" si="18"/>
        <v>0</v>
      </c>
      <c r="H154" s="40"/>
      <c r="I154" s="42">
        <f t="shared" si="19"/>
        <v>1</v>
      </c>
      <c r="J154" s="10"/>
    </row>
    <row r="155" spans="1:10" ht="13" x14ac:dyDescent="0.3">
      <c r="A155" s="33" t="s">
        <v>189</v>
      </c>
      <c r="B155" s="33" t="s">
        <v>190</v>
      </c>
      <c r="C155" s="38"/>
      <c r="D155" s="36">
        <v>5762354370.0799999</v>
      </c>
      <c r="E155" s="36">
        <f>+E162+E170+E176+E187+E189+E201+E156</f>
        <v>11468446955</v>
      </c>
      <c r="F155" s="36">
        <f>+F162+F170+F176+F187+F189+F201+F156</f>
        <v>11098563514</v>
      </c>
      <c r="G155" s="43">
        <f t="shared" si="18"/>
        <v>369883441</v>
      </c>
      <c r="H155" s="38"/>
      <c r="I155" s="37">
        <f t="shared" si="19"/>
        <v>0.96774773058188679</v>
      </c>
      <c r="J155" s="10"/>
    </row>
    <row r="156" spans="1:10" ht="13" x14ac:dyDescent="0.3">
      <c r="A156" s="46" t="s">
        <v>310</v>
      </c>
      <c r="B156" s="33" t="s">
        <v>312</v>
      </c>
      <c r="C156" s="38"/>
      <c r="D156" s="36">
        <f>SUM(D158:D161)</f>
        <v>0</v>
      </c>
      <c r="E156" s="36">
        <f>SUM(E157:E161)</f>
        <v>1499500977</v>
      </c>
      <c r="F156" s="36">
        <f>SUM(F157:F161)</f>
        <v>1460600997</v>
      </c>
      <c r="G156" s="43">
        <f t="shared" si="18"/>
        <v>38899980</v>
      </c>
      <c r="H156" s="38"/>
      <c r="I156" s="37">
        <f t="shared" si="19"/>
        <v>0.97405804958005038</v>
      </c>
      <c r="J156" s="10"/>
    </row>
    <row r="157" spans="1:10" ht="13" x14ac:dyDescent="0.3">
      <c r="A157" s="45" t="s">
        <v>454</v>
      </c>
      <c r="B157" s="39" t="s">
        <v>432</v>
      </c>
      <c r="C157" s="38"/>
      <c r="D157" s="36">
        <v>0</v>
      </c>
      <c r="E157" s="41">
        <v>424669000</v>
      </c>
      <c r="F157" s="41">
        <v>422052142</v>
      </c>
      <c r="G157" s="44">
        <f t="shared" si="18"/>
        <v>2616858</v>
      </c>
      <c r="H157" s="40"/>
      <c r="I157" s="42">
        <f t="shared" si="19"/>
        <v>0.99383788786089877</v>
      </c>
      <c r="J157" s="10"/>
    </row>
    <row r="158" spans="1:10" ht="13" x14ac:dyDescent="0.3">
      <c r="A158" s="45" t="s">
        <v>311</v>
      </c>
      <c r="B158" s="39" t="s">
        <v>313</v>
      </c>
      <c r="C158" s="40"/>
      <c r="D158" s="41">
        <v>0</v>
      </c>
      <c r="E158" s="41">
        <v>857169424</v>
      </c>
      <c r="F158" s="41">
        <v>831667070</v>
      </c>
      <c r="G158" s="44">
        <f t="shared" si="18"/>
        <v>25502354</v>
      </c>
      <c r="H158" s="40"/>
      <c r="I158" s="42">
        <f t="shared" si="19"/>
        <v>0.97024817581454004</v>
      </c>
      <c r="J158" s="10"/>
    </row>
    <row r="159" spans="1:10" ht="13" x14ac:dyDescent="0.3">
      <c r="A159" s="45" t="s">
        <v>433</v>
      </c>
      <c r="B159" s="39" t="s">
        <v>432</v>
      </c>
      <c r="C159" s="40"/>
      <c r="D159" s="41">
        <v>0</v>
      </c>
      <c r="E159" s="41">
        <v>84480553</v>
      </c>
      <c r="F159" s="41">
        <v>75143452</v>
      </c>
      <c r="G159" s="44">
        <f t="shared" si="18"/>
        <v>9337101</v>
      </c>
      <c r="H159" s="40"/>
      <c r="I159" s="42">
        <f t="shared" si="19"/>
        <v>0.88947632717318981</v>
      </c>
      <c r="J159" s="10"/>
    </row>
    <row r="160" spans="1:10" ht="13" x14ac:dyDescent="0.3">
      <c r="A160" s="45" t="s">
        <v>434</v>
      </c>
      <c r="B160" s="39" t="s">
        <v>314</v>
      </c>
      <c r="C160" s="40"/>
      <c r="D160" s="41">
        <v>0</v>
      </c>
      <c r="E160" s="41">
        <v>35907537</v>
      </c>
      <c r="F160" s="41">
        <v>35907537</v>
      </c>
      <c r="G160" s="44">
        <f t="shared" si="18"/>
        <v>0</v>
      </c>
      <c r="H160" s="40"/>
      <c r="I160" s="42">
        <f t="shared" si="19"/>
        <v>1</v>
      </c>
      <c r="J160" s="10"/>
    </row>
    <row r="161" spans="1:10" ht="13" x14ac:dyDescent="0.3">
      <c r="A161" s="45" t="s">
        <v>315</v>
      </c>
      <c r="B161" s="39" t="s">
        <v>314</v>
      </c>
      <c r="C161" s="40"/>
      <c r="D161" s="41">
        <v>0</v>
      </c>
      <c r="E161" s="41">
        <v>97274463</v>
      </c>
      <c r="F161" s="41">
        <v>95830796</v>
      </c>
      <c r="G161" s="43">
        <f t="shared" si="18"/>
        <v>1443667</v>
      </c>
      <c r="H161" s="40"/>
      <c r="I161" s="37">
        <f t="shared" si="19"/>
        <v>0.98515882837615876</v>
      </c>
      <c r="J161" s="10"/>
    </row>
    <row r="162" spans="1:10" ht="13" x14ac:dyDescent="0.3">
      <c r="A162" s="33" t="s">
        <v>191</v>
      </c>
      <c r="B162" s="33" t="s">
        <v>192</v>
      </c>
      <c r="C162" s="38"/>
      <c r="D162" s="36">
        <v>145581902.08000001</v>
      </c>
      <c r="E162" s="36">
        <f>SUM(E163:E169)</f>
        <v>666840614</v>
      </c>
      <c r="F162" s="36">
        <f>SUM(F163:F169)</f>
        <v>663101296</v>
      </c>
      <c r="G162" s="43">
        <f t="shared" si="18"/>
        <v>3739318</v>
      </c>
      <c r="H162" s="38"/>
      <c r="I162" s="37">
        <f t="shared" si="19"/>
        <v>0.99439248611812958</v>
      </c>
      <c r="J162" s="10"/>
    </row>
    <row r="163" spans="1:10" ht="13" x14ac:dyDescent="0.3">
      <c r="A163" s="39" t="s">
        <v>193</v>
      </c>
      <c r="B163" s="39" t="s">
        <v>194</v>
      </c>
      <c r="C163" s="40"/>
      <c r="D163" s="41">
        <v>0</v>
      </c>
      <c r="E163" s="41">
        <f>27714000+105688000+182252000</f>
        <v>315654000</v>
      </c>
      <c r="F163" s="41">
        <f>27713329+104254665+182251934</f>
        <v>314219928</v>
      </c>
      <c r="G163" s="44">
        <f t="shared" si="18"/>
        <v>1434072</v>
      </c>
      <c r="H163" s="40"/>
      <c r="I163" s="42">
        <f t="shared" si="19"/>
        <v>0.99545682297705718</v>
      </c>
      <c r="J163" s="10"/>
    </row>
    <row r="164" spans="1:10" ht="13" x14ac:dyDescent="0.3">
      <c r="A164" s="39" t="s">
        <v>195</v>
      </c>
      <c r="B164" s="39" t="s">
        <v>196</v>
      </c>
      <c r="C164" s="40"/>
      <c r="D164" s="41">
        <v>112777408.90000001</v>
      </c>
      <c r="E164" s="41">
        <v>88961614</v>
      </c>
      <c r="F164" s="41">
        <v>88961614</v>
      </c>
      <c r="G164" s="44">
        <f t="shared" si="18"/>
        <v>0</v>
      </c>
      <c r="H164" s="40"/>
      <c r="I164" s="42">
        <f t="shared" si="19"/>
        <v>1</v>
      </c>
      <c r="J164" s="10"/>
    </row>
    <row r="165" spans="1:10" ht="13" x14ac:dyDescent="0.3">
      <c r="A165" s="45" t="s">
        <v>316</v>
      </c>
      <c r="B165" s="39" t="s">
        <v>317</v>
      </c>
      <c r="C165" s="40"/>
      <c r="D165" s="41">
        <v>0</v>
      </c>
      <c r="E165" s="41">
        <f>20088000+59466000+126471000</f>
        <v>206025000</v>
      </c>
      <c r="F165" s="41">
        <f>20087332+59466000+126471000</f>
        <v>206024332</v>
      </c>
      <c r="G165" s="44">
        <f t="shared" si="18"/>
        <v>668</v>
      </c>
      <c r="H165" s="40"/>
      <c r="I165" s="42">
        <f t="shared" si="19"/>
        <v>0.99999675767503948</v>
      </c>
      <c r="J165" s="10"/>
    </row>
    <row r="166" spans="1:10" ht="13" x14ac:dyDescent="0.3">
      <c r="A166" s="45" t="s">
        <v>448</v>
      </c>
      <c r="B166" s="39" t="s">
        <v>449</v>
      </c>
      <c r="C166" s="40"/>
      <c r="D166" s="41">
        <v>0</v>
      </c>
      <c r="E166" s="41">
        <v>8600000</v>
      </c>
      <c r="F166" s="41">
        <v>8400000</v>
      </c>
      <c r="G166" s="44">
        <f t="shared" si="18"/>
        <v>200000</v>
      </c>
      <c r="H166" s="40"/>
      <c r="I166" s="42">
        <f t="shared" si="19"/>
        <v>0.97674418604651159</v>
      </c>
      <c r="J166" s="10"/>
    </row>
    <row r="167" spans="1:10" ht="13" x14ac:dyDescent="0.3">
      <c r="A167" s="39" t="s">
        <v>197</v>
      </c>
      <c r="B167" s="39" t="s">
        <v>198</v>
      </c>
      <c r="C167" s="40"/>
      <c r="D167" s="41">
        <v>7000000</v>
      </c>
      <c r="E167" s="41">
        <v>7000000</v>
      </c>
      <c r="F167" s="41">
        <v>4895422</v>
      </c>
      <c r="G167" s="44">
        <f t="shared" si="18"/>
        <v>2104578</v>
      </c>
      <c r="H167" s="40"/>
      <c r="I167" s="42">
        <f t="shared" si="19"/>
        <v>0.69934600000000002</v>
      </c>
      <c r="J167" s="10"/>
    </row>
    <row r="168" spans="1:10" ht="13" x14ac:dyDescent="0.3">
      <c r="A168" s="39" t="s">
        <v>199</v>
      </c>
      <c r="B168" s="39" t="s">
        <v>200</v>
      </c>
      <c r="C168" s="40"/>
      <c r="D168" s="41">
        <v>20600000</v>
      </c>
      <c r="E168" s="41">
        <v>40600000</v>
      </c>
      <c r="F168" s="41">
        <v>40600000</v>
      </c>
      <c r="G168" s="44">
        <f t="shared" si="18"/>
        <v>0</v>
      </c>
      <c r="H168" s="40"/>
      <c r="I168" s="42">
        <f t="shared" si="19"/>
        <v>1</v>
      </c>
      <c r="J168" s="10"/>
    </row>
    <row r="169" spans="1:10" ht="13" x14ac:dyDescent="0.3">
      <c r="A169" s="45" t="s">
        <v>318</v>
      </c>
      <c r="B169" s="39" t="s">
        <v>201</v>
      </c>
      <c r="C169" s="40"/>
      <c r="D169" s="41">
        <v>5204493.18</v>
      </c>
      <c r="E169" s="41">
        <v>0</v>
      </c>
      <c r="F169" s="41">
        <v>0</v>
      </c>
      <c r="G169" s="44">
        <f t="shared" si="18"/>
        <v>0</v>
      </c>
      <c r="H169" s="40"/>
      <c r="I169" s="42">
        <v>0</v>
      </c>
      <c r="J169" s="10"/>
    </row>
    <row r="170" spans="1:10" ht="13" x14ac:dyDescent="0.3">
      <c r="A170" s="33" t="s">
        <v>202</v>
      </c>
      <c r="B170" s="33" t="s">
        <v>203</v>
      </c>
      <c r="C170" s="38"/>
      <c r="D170" s="36">
        <v>633495000</v>
      </c>
      <c r="E170" s="36">
        <f>SUM(E171:E175)</f>
        <v>1050512999</v>
      </c>
      <c r="F170" s="36">
        <f>SUM(F171:F175)</f>
        <v>894972762</v>
      </c>
      <c r="G170" s="43">
        <f t="shared" si="18"/>
        <v>155540237</v>
      </c>
      <c r="H170" s="38"/>
      <c r="I170" s="37">
        <f t="shared" si="19"/>
        <v>0.85193877929348683</v>
      </c>
      <c r="J170" s="10"/>
    </row>
    <row r="171" spans="1:10" ht="13" x14ac:dyDescent="0.3">
      <c r="A171" s="39" t="s">
        <v>204</v>
      </c>
      <c r="B171" s="39" t="s">
        <v>205</v>
      </c>
      <c r="C171" s="40"/>
      <c r="D171" s="41">
        <v>50000000</v>
      </c>
      <c r="E171" s="41">
        <v>50000000</v>
      </c>
      <c r="F171" s="41">
        <v>15000000</v>
      </c>
      <c r="G171" s="44">
        <f t="shared" si="18"/>
        <v>35000000</v>
      </c>
      <c r="H171" s="40"/>
      <c r="I171" s="42">
        <f t="shared" si="19"/>
        <v>0.3</v>
      </c>
      <c r="J171" s="10"/>
    </row>
    <row r="172" spans="1:10" ht="13" x14ac:dyDescent="0.3">
      <c r="A172" s="39" t="s">
        <v>206</v>
      </c>
      <c r="B172" s="39" t="s">
        <v>207</v>
      </c>
      <c r="C172" s="40"/>
      <c r="D172" s="41">
        <v>583495000</v>
      </c>
      <c r="E172" s="41">
        <v>653595000</v>
      </c>
      <c r="F172" s="41">
        <v>537025428</v>
      </c>
      <c r="G172" s="44">
        <f>+E172-F172</f>
        <v>116569572</v>
      </c>
      <c r="H172" s="40"/>
      <c r="I172" s="42">
        <f t="shared" si="19"/>
        <v>0.82164861726298399</v>
      </c>
      <c r="J172" s="10"/>
    </row>
    <row r="173" spans="1:10" ht="13" x14ac:dyDescent="0.3">
      <c r="A173" s="45" t="s">
        <v>450</v>
      </c>
      <c r="B173" s="39" t="s">
        <v>320</v>
      </c>
      <c r="C173" s="40"/>
      <c r="D173" s="41">
        <v>0</v>
      </c>
      <c r="E173" s="41">
        <v>3667000</v>
      </c>
      <c r="F173" s="41">
        <v>3667000</v>
      </c>
      <c r="G173" s="44">
        <f>+E173-F173</f>
        <v>0</v>
      </c>
      <c r="H173" s="40"/>
      <c r="I173" s="42">
        <f t="shared" si="19"/>
        <v>1</v>
      </c>
      <c r="J173" s="10"/>
    </row>
    <row r="174" spans="1:10" ht="13" x14ac:dyDescent="0.3">
      <c r="A174" s="45" t="s">
        <v>319</v>
      </c>
      <c r="B174" s="39" t="s">
        <v>320</v>
      </c>
      <c r="C174" s="40"/>
      <c r="D174" s="41">
        <v>0</v>
      </c>
      <c r="E174" s="41">
        <v>36593000</v>
      </c>
      <c r="F174" s="41">
        <v>36593000</v>
      </c>
      <c r="G174" s="44">
        <f>+E174-F174</f>
        <v>0</v>
      </c>
      <c r="H174" s="40"/>
      <c r="I174" s="42">
        <f t="shared" si="19"/>
        <v>1</v>
      </c>
      <c r="J174" s="10"/>
    </row>
    <row r="175" spans="1:10" ht="13" x14ac:dyDescent="0.3">
      <c r="A175" s="45" t="s">
        <v>321</v>
      </c>
      <c r="B175" s="39" t="s">
        <v>322</v>
      </c>
      <c r="C175" s="40"/>
      <c r="D175" s="41">
        <v>0</v>
      </c>
      <c r="E175" s="41">
        <f>13730000+54482216+238445783</f>
        <v>306657999</v>
      </c>
      <c r="F175" s="41">
        <f>12862667+53662551+236162116</f>
        <v>302687334</v>
      </c>
      <c r="G175" s="44">
        <f>+E175-F175</f>
        <v>3970665</v>
      </c>
      <c r="H175" s="40"/>
      <c r="I175" s="42">
        <f t="shared" si="19"/>
        <v>0.98705181337859049</v>
      </c>
      <c r="J175" s="10"/>
    </row>
    <row r="176" spans="1:10" ht="13" x14ac:dyDescent="0.3">
      <c r="A176" s="33" t="s">
        <v>208</v>
      </c>
      <c r="B176" s="33" t="s">
        <v>209</v>
      </c>
      <c r="C176" s="38"/>
      <c r="D176" s="36">
        <v>4870492468</v>
      </c>
      <c r="E176" s="36">
        <f>SUM(E177:E186)</f>
        <v>8057529145</v>
      </c>
      <c r="F176" s="36">
        <f>SUM(F177:F186)</f>
        <v>8004244513</v>
      </c>
      <c r="G176" s="43">
        <f t="shared" si="18"/>
        <v>53284632</v>
      </c>
      <c r="H176" s="38"/>
      <c r="I176" s="37">
        <f t="shared" si="19"/>
        <v>0.99338697620063032</v>
      </c>
      <c r="J176" s="10"/>
    </row>
    <row r="177" spans="1:11" ht="13" x14ac:dyDescent="0.3">
      <c r="A177" s="39" t="s">
        <v>210</v>
      </c>
      <c r="B177" s="39" t="s">
        <v>211</v>
      </c>
      <c r="C177" s="40"/>
      <c r="D177" s="41">
        <v>2658775680</v>
      </c>
      <c r="E177" s="41">
        <v>3014001573</v>
      </c>
      <c r="F177" s="41">
        <v>3013996630</v>
      </c>
      <c r="G177" s="44">
        <f t="shared" si="18"/>
        <v>4943</v>
      </c>
      <c r="H177" s="40"/>
      <c r="I177" s="42">
        <f t="shared" si="19"/>
        <v>0.99999835998758457</v>
      </c>
      <c r="J177" s="10"/>
    </row>
    <row r="178" spans="1:11" ht="13" x14ac:dyDescent="0.3">
      <c r="A178" s="39" t="s">
        <v>212</v>
      </c>
      <c r="B178" s="39" t="s">
        <v>213</v>
      </c>
      <c r="C178" s="40"/>
      <c r="D178" s="41">
        <v>12360000</v>
      </c>
      <c r="E178" s="41">
        <v>0</v>
      </c>
      <c r="F178" s="41">
        <v>0</v>
      </c>
      <c r="G178" s="44">
        <f t="shared" si="18"/>
        <v>0</v>
      </c>
      <c r="H178" s="40"/>
      <c r="I178" s="42">
        <v>0</v>
      </c>
      <c r="J178" s="10"/>
    </row>
    <row r="179" spans="1:11" ht="13" x14ac:dyDescent="0.3">
      <c r="A179" s="39" t="s">
        <v>212</v>
      </c>
      <c r="B179" s="39" t="s">
        <v>214</v>
      </c>
      <c r="C179" s="40"/>
      <c r="D179" s="41">
        <v>2172473788</v>
      </c>
      <c r="E179" s="41">
        <v>2319319788</v>
      </c>
      <c r="F179" s="41">
        <v>2315164133</v>
      </c>
      <c r="G179" s="44">
        <f t="shared" si="18"/>
        <v>4155655</v>
      </c>
      <c r="H179" s="40"/>
      <c r="I179" s="42">
        <f t="shared" si="19"/>
        <v>0.9982082440629787</v>
      </c>
      <c r="J179" s="10"/>
      <c r="K179" s="48"/>
    </row>
    <row r="180" spans="1:11" ht="13" x14ac:dyDescent="0.3">
      <c r="A180" s="45" t="s">
        <v>435</v>
      </c>
      <c r="B180" s="39" t="s">
        <v>324</v>
      </c>
      <c r="C180" s="40"/>
      <c r="D180" s="41">
        <v>0</v>
      </c>
      <c r="E180" s="41">
        <v>219433000</v>
      </c>
      <c r="F180" s="41">
        <v>219358426</v>
      </c>
      <c r="G180" s="44">
        <f t="shared" si="18"/>
        <v>74574</v>
      </c>
      <c r="H180" s="40"/>
      <c r="I180" s="42">
        <f t="shared" si="19"/>
        <v>0.99966015139017372</v>
      </c>
      <c r="J180" s="10"/>
      <c r="K180" s="48"/>
    </row>
    <row r="181" spans="1:11" ht="13" x14ac:dyDescent="0.3">
      <c r="A181" s="45" t="s">
        <v>451</v>
      </c>
      <c r="B181" s="39" t="s">
        <v>324</v>
      </c>
      <c r="C181" s="40"/>
      <c r="D181" s="41">
        <v>0</v>
      </c>
      <c r="E181" s="41">
        <v>725713784</v>
      </c>
      <c r="F181" s="41">
        <v>687821116</v>
      </c>
      <c r="G181" s="44">
        <f t="shared" si="18"/>
        <v>37892668</v>
      </c>
      <c r="H181" s="40"/>
      <c r="I181" s="42">
        <f t="shared" si="19"/>
        <v>0.94778565760299793</v>
      </c>
      <c r="J181" s="10"/>
      <c r="K181" s="48"/>
    </row>
    <row r="182" spans="1:11" ht="13" x14ac:dyDescent="0.3">
      <c r="A182" s="45" t="s">
        <v>323</v>
      </c>
      <c r="B182" s="39" t="s">
        <v>324</v>
      </c>
      <c r="C182" s="40"/>
      <c r="D182" s="41">
        <v>0</v>
      </c>
      <c r="E182" s="41">
        <v>1578350000</v>
      </c>
      <c r="F182" s="41">
        <v>1571787542</v>
      </c>
      <c r="G182" s="44">
        <f t="shared" si="18"/>
        <v>6562458</v>
      </c>
      <c r="H182" s="40"/>
      <c r="I182" s="42">
        <f t="shared" si="19"/>
        <v>0.99584220356701614</v>
      </c>
      <c r="J182" s="10"/>
    </row>
    <row r="183" spans="1:11" ht="13" x14ac:dyDescent="0.3">
      <c r="A183" s="39" t="s">
        <v>215</v>
      </c>
      <c r="B183" s="39" t="s">
        <v>216</v>
      </c>
      <c r="C183" s="40"/>
      <c r="D183" s="41">
        <v>26883000</v>
      </c>
      <c r="E183" s="41">
        <v>14193000</v>
      </c>
      <c r="F183" s="41">
        <v>14192999</v>
      </c>
      <c r="G183" s="44">
        <f t="shared" si="18"/>
        <v>1</v>
      </c>
      <c r="H183" s="40"/>
      <c r="I183" s="42">
        <v>0</v>
      </c>
      <c r="J183" s="10"/>
    </row>
    <row r="184" spans="1:11" ht="13" x14ac:dyDescent="0.3">
      <c r="A184" s="39" t="s">
        <v>217</v>
      </c>
      <c r="B184" s="39" t="s">
        <v>218</v>
      </c>
      <c r="C184" s="40"/>
      <c r="D184" s="41">
        <v>21218000</v>
      </c>
      <c r="E184" s="41">
        <v>180853000</v>
      </c>
      <c r="F184" s="41">
        <v>177853000</v>
      </c>
      <c r="G184" s="44">
        <f t="shared" si="18"/>
        <v>3000000</v>
      </c>
      <c r="H184" s="40"/>
      <c r="I184" s="42">
        <f t="shared" si="19"/>
        <v>0.98341194229567663</v>
      </c>
      <c r="J184" s="10"/>
    </row>
    <row r="185" spans="1:11" ht="13" x14ac:dyDescent="0.3">
      <c r="A185" s="39" t="s">
        <v>219</v>
      </c>
      <c r="B185" s="39" t="s">
        <v>220</v>
      </c>
      <c r="C185" s="40"/>
      <c r="D185" s="41">
        <v>0</v>
      </c>
      <c r="E185" s="41">
        <v>0</v>
      </c>
      <c r="F185" s="41">
        <v>0</v>
      </c>
      <c r="G185" s="44">
        <f t="shared" si="18"/>
        <v>0</v>
      </c>
      <c r="H185" s="40"/>
      <c r="I185" s="42">
        <v>0</v>
      </c>
      <c r="J185" s="10"/>
    </row>
    <row r="186" spans="1:11" ht="13" x14ac:dyDescent="0.3">
      <c r="A186" s="39" t="s">
        <v>221</v>
      </c>
      <c r="B186" s="39" t="s">
        <v>222</v>
      </c>
      <c r="C186" s="40"/>
      <c r="D186" s="41">
        <v>5665000</v>
      </c>
      <c r="E186" s="41">
        <v>5665000</v>
      </c>
      <c r="F186" s="41">
        <v>4070667</v>
      </c>
      <c r="G186" s="44">
        <f t="shared" si="18"/>
        <v>1594333</v>
      </c>
      <c r="H186" s="40"/>
      <c r="I186" s="42">
        <f t="shared" si="19"/>
        <v>0.71856434245366285</v>
      </c>
      <c r="J186" s="10"/>
    </row>
    <row r="187" spans="1:11" ht="13" x14ac:dyDescent="0.3">
      <c r="A187" s="33" t="s">
        <v>223</v>
      </c>
      <c r="B187" s="33" t="s">
        <v>224</v>
      </c>
      <c r="C187" s="38"/>
      <c r="D187" s="36">
        <v>0</v>
      </c>
      <c r="E187" s="36">
        <f>+E188</f>
        <v>0</v>
      </c>
      <c r="F187" s="36">
        <f>+F188</f>
        <v>0</v>
      </c>
      <c r="G187" s="43">
        <f t="shared" si="18"/>
        <v>0</v>
      </c>
      <c r="H187" s="38"/>
      <c r="I187" s="37">
        <v>0</v>
      </c>
      <c r="J187" s="10"/>
    </row>
    <row r="188" spans="1:11" ht="13" x14ac:dyDescent="0.3">
      <c r="A188" s="39" t="s">
        <v>225</v>
      </c>
      <c r="B188" s="39" t="s">
        <v>226</v>
      </c>
      <c r="C188" s="40"/>
      <c r="D188" s="41">
        <v>0</v>
      </c>
      <c r="E188" s="41">
        <v>0</v>
      </c>
      <c r="F188" s="41">
        <v>0</v>
      </c>
      <c r="G188" s="44">
        <f t="shared" si="18"/>
        <v>0</v>
      </c>
      <c r="H188" s="40"/>
      <c r="I188" s="42">
        <v>0</v>
      </c>
      <c r="J188" s="10"/>
    </row>
    <row r="189" spans="1:11" ht="13" x14ac:dyDescent="0.3">
      <c r="A189" s="33" t="s">
        <v>227</v>
      </c>
      <c r="B189" s="33" t="s">
        <v>228</v>
      </c>
      <c r="C189" s="38"/>
      <c r="D189" s="36">
        <v>97335000</v>
      </c>
      <c r="E189" s="36">
        <f>+E190+E199</f>
        <v>162860736</v>
      </c>
      <c r="F189" s="36">
        <f>+F190+F199</f>
        <v>75643946</v>
      </c>
      <c r="G189" s="43">
        <f t="shared" si="18"/>
        <v>87216790</v>
      </c>
      <c r="H189" s="38"/>
      <c r="I189" s="37">
        <f t="shared" si="19"/>
        <v>0.46447012249778852</v>
      </c>
      <c r="J189" s="10"/>
    </row>
    <row r="190" spans="1:11" ht="13" x14ac:dyDescent="0.3">
      <c r="A190" s="33" t="s">
        <v>229</v>
      </c>
      <c r="B190" s="33" t="s">
        <v>230</v>
      </c>
      <c r="C190" s="38"/>
      <c r="D190" s="36">
        <v>87035000</v>
      </c>
      <c r="E190" s="36">
        <f>SUM(E191:E198)</f>
        <v>162825736</v>
      </c>
      <c r="F190" s="36">
        <f>SUM(F191:F198)</f>
        <v>75643946</v>
      </c>
      <c r="G190" s="43">
        <f t="shared" si="18"/>
        <v>87181790</v>
      </c>
      <c r="H190" s="38"/>
      <c r="I190" s="37">
        <f t="shared" si="19"/>
        <v>0.4645699620851092</v>
      </c>
      <c r="J190" s="10"/>
    </row>
    <row r="191" spans="1:11" ht="13" x14ac:dyDescent="0.3">
      <c r="A191" s="39" t="s">
        <v>231</v>
      </c>
      <c r="B191" s="39" t="s">
        <v>232</v>
      </c>
      <c r="C191" s="40"/>
      <c r="D191" s="41">
        <v>42230000</v>
      </c>
      <c r="E191" s="41">
        <f>12986000+1700</f>
        <v>12987700</v>
      </c>
      <c r="F191" s="41">
        <v>8182666</v>
      </c>
      <c r="G191" s="44">
        <f t="shared" si="18"/>
        <v>4805034</v>
      </c>
      <c r="H191" s="44">
        <f t="shared" si="18"/>
        <v>3377632</v>
      </c>
      <c r="I191" s="42">
        <f t="shared" si="19"/>
        <v>0.63003195330966988</v>
      </c>
      <c r="J191" s="10"/>
    </row>
    <row r="192" spans="1:11" ht="13" x14ac:dyDescent="0.3">
      <c r="A192" s="45" t="s">
        <v>452</v>
      </c>
      <c r="B192" s="39" t="s">
        <v>326</v>
      </c>
      <c r="C192" s="40"/>
      <c r="D192" s="41">
        <v>0</v>
      </c>
      <c r="E192" s="41">
        <v>1479000</v>
      </c>
      <c r="F192" s="41">
        <v>1479000</v>
      </c>
      <c r="G192" s="44">
        <f t="shared" si="18"/>
        <v>0</v>
      </c>
      <c r="H192" s="44"/>
      <c r="I192" s="42">
        <f t="shared" si="19"/>
        <v>1</v>
      </c>
      <c r="J192" s="10"/>
    </row>
    <row r="193" spans="1:10" ht="13" x14ac:dyDescent="0.3">
      <c r="A193" s="45" t="s">
        <v>453</v>
      </c>
      <c r="B193" s="39" t="s">
        <v>326</v>
      </c>
      <c r="C193" s="40"/>
      <c r="D193" s="41">
        <v>0</v>
      </c>
      <c r="E193" s="41">
        <v>1326000</v>
      </c>
      <c r="F193" s="41">
        <v>1173000</v>
      </c>
      <c r="G193" s="44">
        <f t="shared" si="18"/>
        <v>153000</v>
      </c>
      <c r="H193" s="44"/>
      <c r="I193" s="42">
        <f t="shared" si="19"/>
        <v>0.88461538461538458</v>
      </c>
      <c r="J193" s="10"/>
    </row>
    <row r="194" spans="1:10" ht="13" x14ac:dyDescent="0.3">
      <c r="A194" s="45" t="s">
        <v>325</v>
      </c>
      <c r="B194" s="39" t="s">
        <v>326</v>
      </c>
      <c r="C194" s="40"/>
      <c r="D194" s="41">
        <v>0</v>
      </c>
      <c r="E194" s="41">
        <v>7140000</v>
      </c>
      <c r="F194" s="41">
        <v>7140000</v>
      </c>
      <c r="G194" s="44">
        <f t="shared" si="18"/>
        <v>0</v>
      </c>
      <c r="H194" s="40"/>
      <c r="I194" s="42">
        <f t="shared" si="19"/>
        <v>1</v>
      </c>
      <c r="J194" s="10"/>
    </row>
    <row r="195" spans="1:10" ht="13" x14ac:dyDescent="0.3">
      <c r="A195" s="39" t="s">
        <v>233</v>
      </c>
      <c r="B195" s="39" t="s">
        <v>234</v>
      </c>
      <c r="C195" s="40"/>
      <c r="D195" s="41">
        <v>0</v>
      </c>
      <c r="E195" s="41">
        <v>0</v>
      </c>
      <c r="F195" s="41">
        <v>0</v>
      </c>
      <c r="G195" s="44">
        <f t="shared" si="18"/>
        <v>0</v>
      </c>
      <c r="H195" s="40"/>
      <c r="I195" s="42">
        <v>0</v>
      </c>
      <c r="J195" s="10"/>
    </row>
    <row r="196" spans="1:10" ht="13" x14ac:dyDescent="0.3">
      <c r="A196" s="39" t="s">
        <v>235</v>
      </c>
      <c r="B196" s="39" t="s">
        <v>236</v>
      </c>
      <c r="C196" s="40"/>
      <c r="D196" s="41">
        <v>30900000</v>
      </c>
      <c r="E196" s="41">
        <v>41857900</v>
      </c>
      <c r="F196" s="41">
        <v>4443900</v>
      </c>
      <c r="G196" s="44">
        <f t="shared" si="18"/>
        <v>37414000</v>
      </c>
      <c r="H196" s="40"/>
      <c r="I196" s="42">
        <f t="shared" si="19"/>
        <v>0.10616633897066026</v>
      </c>
      <c r="J196" s="10"/>
    </row>
    <row r="197" spans="1:10" ht="13" x14ac:dyDescent="0.3">
      <c r="A197" s="39" t="s">
        <v>237</v>
      </c>
      <c r="B197" s="39" t="s">
        <v>238</v>
      </c>
      <c r="C197" s="40"/>
      <c r="D197" s="41">
        <v>13905000</v>
      </c>
      <c r="E197" s="41">
        <v>89158136</v>
      </c>
      <c r="F197" s="41">
        <v>53225380</v>
      </c>
      <c r="G197" s="44">
        <f t="shared" si="18"/>
        <v>35932756</v>
      </c>
      <c r="H197" s="40"/>
      <c r="I197" s="42">
        <f t="shared" si="19"/>
        <v>0.59697726296117271</v>
      </c>
      <c r="J197" s="10"/>
    </row>
    <row r="198" spans="1:10" ht="13" x14ac:dyDescent="0.3">
      <c r="A198" s="45" t="s">
        <v>392</v>
      </c>
      <c r="B198" s="39" t="s">
        <v>393</v>
      </c>
      <c r="C198" s="40"/>
      <c r="D198" s="41">
        <v>0</v>
      </c>
      <c r="E198" s="41">
        <f>8877000+0</f>
        <v>8877000</v>
      </c>
      <c r="F198" s="41">
        <v>0</v>
      </c>
      <c r="G198" s="44">
        <f t="shared" si="18"/>
        <v>8877000</v>
      </c>
      <c r="H198" s="40"/>
      <c r="I198" s="42">
        <f t="shared" si="19"/>
        <v>0</v>
      </c>
      <c r="J198" s="10"/>
    </row>
    <row r="199" spans="1:10" ht="13" x14ac:dyDescent="0.3">
      <c r="A199" s="33" t="s">
        <v>239</v>
      </c>
      <c r="B199" s="33" t="s">
        <v>240</v>
      </c>
      <c r="C199" s="38"/>
      <c r="D199" s="36">
        <v>10300000</v>
      </c>
      <c r="E199" s="36">
        <f>+E200</f>
        <v>35000</v>
      </c>
      <c r="F199" s="36">
        <f>+F200</f>
        <v>0</v>
      </c>
      <c r="G199" s="43">
        <f t="shared" si="18"/>
        <v>35000</v>
      </c>
      <c r="H199" s="38"/>
      <c r="I199" s="37">
        <f t="shared" si="19"/>
        <v>0</v>
      </c>
      <c r="J199" s="10"/>
    </row>
    <row r="200" spans="1:10" ht="13" x14ac:dyDescent="0.3">
      <c r="A200" s="39" t="s">
        <v>241</v>
      </c>
      <c r="B200" s="39" t="s">
        <v>242</v>
      </c>
      <c r="C200" s="40"/>
      <c r="D200" s="41">
        <v>10300000</v>
      </c>
      <c r="E200" s="41">
        <v>35000</v>
      </c>
      <c r="F200" s="41">
        <v>0</v>
      </c>
      <c r="G200" s="44">
        <f t="shared" si="18"/>
        <v>35000</v>
      </c>
      <c r="H200" s="40"/>
      <c r="I200" s="42">
        <f t="shared" si="19"/>
        <v>0</v>
      </c>
      <c r="J200" s="10"/>
    </row>
    <row r="201" spans="1:10" ht="13" x14ac:dyDescent="0.3">
      <c r="A201" s="33" t="s">
        <v>243</v>
      </c>
      <c r="B201" s="33" t="s">
        <v>244</v>
      </c>
      <c r="C201" s="38"/>
      <c r="D201" s="36">
        <v>15450000</v>
      </c>
      <c r="E201" s="36">
        <f>+E202</f>
        <v>31202484</v>
      </c>
      <c r="F201" s="36">
        <f>+F202</f>
        <v>0</v>
      </c>
      <c r="G201" s="43">
        <f t="shared" si="18"/>
        <v>31202484</v>
      </c>
      <c r="H201" s="38"/>
      <c r="I201" s="37">
        <f t="shared" si="19"/>
        <v>0</v>
      </c>
      <c r="J201" s="10"/>
    </row>
    <row r="202" spans="1:10" ht="13" x14ac:dyDescent="0.3">
      <c r="A202" s="39" t="s">
        <v>245</v>
      </c>
      <c r="B202" s="39" t="s">
        <v>246</v>
      </c>
      <c r="C202" s="40"/>
      <c r="D202" s="41">
        <v>15450000</v>
      </c>
      <c r="E202" s="41">
        <v>31202484</v>
      </c>
      <c r="F202" s="41">
        <v>0</v>
      </c>
      <c r="G202" s="44">
        <f t="shared" si="18"/>
        <v>31202484</v>
      </c>
      <c r="H202" s="40"/>
      <c r="I202" s="42">
        <f t="shared" si="19"/>
        <v>0</v>
      </c>
      <c r="J202" s="10"/>
    </row>
    <row r="203" spans="1:10" ht="13" x14ac:dyDescent="0.3">
      <c r="A203" s="33" t="s">
        <v>247</v>
      </c>
      <c r="B203" s="33" t="s">
        <v>248</v>
      </c>
      <c r="C203" s="38"/>
      <c r="D203" s="36">
        <v>198095000</v>
      </c>
      <c r="E203" s="36">
        <f>+E210+E212+E215+E219+E204+E206</f>
        <v>366094714</v>
      </c>
      <c r="F203" s="36">
        <f>+F210+F212+F215+F219+F204+F206</f>
        <v>260304018</v>
      </c>
      <c r="G203" s="43">
        <f t="shared" si="18"/>
        <v>105790696</v>
      </c>
      <c r="H203" s="38"/>
      <c r="I203" s="37">
        <f t="shared" si="19"/>
        <v>0.71102916279747208</v>
      </c>
      <c r="J203" s="10"/>
    </row>
    <row r="204" spans="1:10" ht="13" x14ac:dyDescent="0.3">
      <c r="A204" s="46" t="s">
        <v>327</v>
      </c>
      <c r="B204" s="33" t="s">
        <v>328</v>
      </c>
      <c r="C204" s="38"/>
      <c r="D204" s="36">
        <v>0</v>
      </c>
      <c r="E204" s="36">
        <f>+E205</f>
        <v>60000000</v>
      </c>
      <c r="F204" s="36">
        <f>+F205</f>
        <v>46499334</v>
      </c>
      <c r="G204" s="43">
        <f t="shared" si="18"/>
        <v>13500666</v>
      </c>
      <c r="H204" s="38"/>
      <c r="I204" s="37">
        <f t="shared" si="19"/>
        <v>0.77498889999999998</v>
      </c>
      <c r="J204" s="10"/>
    </row>
    <row r="205" spans="1:10" ht="13" x14ac:dyDescent="0.3">
      <c r="A205" s="45" t="s">
        <v>329</v>
      </c>
      <c r="B205" s="39" t="s">
        <v>328</v>
      </c>
      <c r="C205" s="40"/>
      <c r="D205" s="41">
        <v>0</v>
      </c>
      <c r="E205" s="41">
        <v>60000000</v>
      </c>
      <c r="F205" s="41">
        <v>46499334</v>
      </c>
      <c r="G205" s="44">
        <f t="shared" si="18"/>
        <v>13500666</v>
      </c>
      <c r="H205" s="40"/>
      <c r="I205" s="42">
        <f t="shared" si="19"/>
        <v>0.77498889999999998</v>
      </c>
      <c r="J205" s="10"/>
    </row>
    <row r="206" spans="1:10" ht="13" x14ac:dyDescent="0.3">
      <c r="A206" s="46" t="s">
        <v>330</v>
      </c>
      <c r="B206" s="33" t="s">
        <v>331</v>
      </c>
      <c r="C206" s="38"/>
      <c r="D206" s="36">
        <v>0</v>
      </c>
      <c r="E206" s="36">
        <f>SUM(E207:E209)</f>
        <v>128694714</v>
      </c>
      <c r="F206" s="36">
        <f>SUM(F207:F209)</f>
        <v>76123852</v>
      </c>
      <c r="G206" s="43">
        <f t="shared" si="18"/>
        <v>52570862</v>
      </c>
      <c r="H206" s="38"/>
      <c r="I206" s="37">
        <f t="shared" si="19"/>
        <v>0.59150721606172574</v>
      </c>
      <c r="J206" s="10"/>
    </row>
    <row r="207" spans="1:10" ht="13" x14ac:dyDescent="0.3">
      <c r="A207" s="45" t="s">
        <v>332</v>
      </c>
      <c r="B207" s="39" t="s">
        <v>331</v>
      </c>
      <c r="C207" s="40"/>
      <c r="D207" s="41">
        <v>0</v>
      </c>
      <c r="E207" s="41">
        <v>102694714</v>
      </c>
      <c r="F207" s="41">
        <v>61457200</v>
      </c>
      <c r="G207" s="44">
        <f t="shared" si="18"/>
        <v>41237514</v>
      </c>
      <c r="H207" s="40"/>
      <c r="I207" s="42">
        <f t="shared" si="19"/>
        <v>0.59844560256528878</v>
      </c>
      <c r="J207" s="10"/>
    </row>
    <row r="208" spans="1:10" ht="13" x14ac:dyDescent="0.3">
      <c r="A208" s="45" t="s">
        <v>436</v>
      </c>
      <c r="B208" s="39" t="s">
        <v>334</v>
      </c>
      <c r="C208" s="40"/>
      <c r="D208" s="41">
        <v>0</v>
      </c>
      <c r="E208" s="41">
        <v>16000000</v>
      </c>
      <c r="F208" s="41">
        <v>14666652</v>
      </c>
      <c r="G208" s="44">
        <f t="shared" si="18"/>
        <v>1333348</v>
      </c>
      <c r="H208" s="40"/>
      <c r="I208" s="42">
        <f t="shared" si="19"/>
        <v>0.91666574999999995</v>
      </c>
      <c r="J208" s="10"/>
    </row>
    <row r="209" spans="1:10" ht="13" x14ac:dyDescent="0.3">
      <c r="A209" s="45" t="s">
        <v>333</v>
      </c>
      <c r="B209" s="39" t="s">
        <v>334</v>
      </c>
      <c r="C209" s="40"/>
      <c r="D209" s="41">
        <v>0</v>
      </c>
      <c r="E209" s="41">
        <v>10000000</v>
      </c>
      <c r="F209" s="41">
        <v>0</v>
      </c>
      <c r="G209" s="44">
        <f t="shared" si="18"/>
        <v>10000000</v>
      </c>
      <c r="H209" s="40"/>
      <c r="I209" s="42">
        <f t="shared" si="19"/>
        <v>0</v>
      </c>
      <c r="J209" s="10"/>
    </row>
    <row r="210" spans="1:10" ht="13" x14ac:dyDescent="0.3">
      <c r="A210" s="33" t="s">
        <v>249</v>
      </c>
      <c r="B210" s="33" t="s">
        <v>250</v>
      </c>
      <c r="C210" s="38"/>
      <c r="D210" s="36">
        <v>38000000</v>
      </c>
      <c r="E210" s="36">
        <f>+E211</f>
        <v>25000000</v>
      </c>
      <c r="F210" s="36">
        <f>+F211</f>
        <v>25000000</v>
      </c>
      <c r="G210" s="43">
        <f t="shared" si="18"/>
        <v>0</v>
      </c>
      <c r="H210" s="38"/>
      <c r="I210" s="37">
        <f t="shared" si="19"/>
        <v>1</v>
      </c>
      <c r="J210" s="10"/>
    </row>
    <row r="211" spans="1:10" ht="13" x14ac:dyDescent="0.3">
      <c r="A211" s="39" t="s">
        <v>251</v>
      </c>
      <c r="B211" s="39" t="s">
        <v>252</v>
      </c>
      <c r="C211" s="40"/>
      <c r="D211" s="41">
        <v>38000000</v>
      </c>
      <c r="E211" s="41">
        <v>25000000</v>
      </c>
      <c r="F211" s="41">
        <v>25000000</v>
      </c>
      <c r="G211" s="44">
        <f t="shared" si="18"/>
        <v>0</v>
      </c>
      <c r="H211" s="40"/>
      <c r="I211" s="42">
        <f t="shared" si="19"/>
        <v>1</v>
      </c>
      <c r="J211" s="10"/>
    </row>
    <row r="212" spans="1:10" ht="13" x14ac:dyDescent="0.3">
      <c r="A212" s="33" t="s">
        <v>253</v>
      </c>
      <c r="B212" s="33" t="s">
        <v>254</v>
      </c>
      <c r="C212" s="38"/>
      <c r="D212" s="36">
        <v>82400000</v>
      </c>
      <c r="E212" s="36">
        <f>SUM(E213:E214)</f>
        <v>103600000</v>
      </c>
      <c r="F212" s="36">
        <f>SUM(F213:F214)</f>
        <v>67000000</v>
      </c>
      <c r="G212" s="43">
        <f t="shared" si="18"/>
        <v>36600000</v>
      </c>
      <c r="H212" s="38"/>
      <c r="I212" s="37">
        <f t="shared" si="19"/>
        <v>0.64671814671814676</v>
      </c>
      <c r="J212" s="10"/>
    </row>
    <row r="213" spans="1:10" ht="13" x14ac:dyDescent="0.3">
      <c r="A213" s="39" t="s">
        <v>255</v>
      </c>
      <c r="B213" s="39" t="s">
        <v>256</v>
      </c>
      <c r="C213" s="40"/>
      <c r="D213" s="41">
        <v>82400000</v>
      </c>
      <c r="E213" s="49">
        <v>82400000</v>
      </c>
      <c r="F213" s="49">
        <v>67000000</v>
      </c>
      <c r="G213" s="44">
        <f t="shared" si="18"/>
        <v>15400000</v>
      </c>
      <c r="H213" s="40"/>
      <c r="I213" s="42">
        <f t="shared" si="19"/>
        <v>0.81310679611650483</v>
      </c>
      <c r="J213" s="10"/>
    </row>
    <row r="214" spans="1:10" ht="13" x14ac:dyDescent="0.3">
      <c r="A214" s="45" t="s">
        <v>395</v>
      </c>
      <c r="B214" s="39" t="s">
        <v>394</v>
      </c>
      <c r="C214" s="40"/>
      <c r="D214" s="41">
        <v>0</v>
      </c>
      <c r="E214" s="41">
        <v>21200000</v>
      </c>
      <c r="F214" s="41">
        <v>0</v>
      </c>
      <c r="G214" s="44">
        <f t="shared" ref="G214" si="20">+E214-F214</f>
        <v>21200000</v>
      </c>
      <c r="H214" s="40"/>
      <c r="I214" s="42">
        <f t="shared" ref="I214" si="21">+F214/E214</f>
        <v>0</v>
      </c>
      <c r="J214" s="10"/>
    </row>
    <row r="215" spans="1:10" ht="13" x14ac:dyDescent="0.3">
      <c r="A215" s="33" t="s">
        <v>257</v>
      </c>
      <c r="B215" s="33" t="s">
        <v>258</v>
      </c>
      <c r="C215" s="38"/>
      <c r="D215" s="36">
        <v>71000000</v>
      </c>
      <c r="E215" s="36">
        <f>SUM(E216:E218)</f>
        <v>48800000</v>
      </c>
      <c r="F215" s="36">
        <f>SUM(F216:F218)</f>
        <v>45680832</v>
      </c>
      <c r="G215" s="43">
        <f t="shared" si="18"/>
        <v>3119168</v>
      </c>
      <c r="H215" s="38"/>
      <c r="I215" s="37">
        <f t="shared" si="19"/>
        <v>0.93608262295081968</v>
      </c>
      <c r="J215" s="10"/>
    </row>
    <row r="216" spans="1:10" ht="13" x14ac:dyDescent="0.3">
      <c r="A216" s="45" t="s">
        <v>396</v>
      </c>
      <c r="B216" s="39" t="s">
        <v>398</v>
      </c>
      <c r="C216" s="40"/>
      <c r="D216" s="41">
        <v>0</v>
      </c>
      <c r="E216" s="41">
        <v>0</v>
      </c>
      <c r="F216" s="41">
        <v>0</v>
      </c>
      <c r="G216" s="44">
        <f t="shared" ref="G216:G217" si="22">+E216-F216</f>
        <v>0</v>
      </c>
      <c r="H216" s="40"/>
      <c r="I216" s="42">
        <v>0</v>
      </c>
      <c r="J216" s="10"/>
    </row>
    <row r="217" spans="1:10" ht="13" x14ac:dyDescent="0.3">
      <c r="A217" s="45" t="s">
        <v>397</v>
      </c>
      <c r="B217" s="39" t="s">
        <v>399</v>
      </c>
      <c r="C217" s="40"/>
      <c r="D217" s="41">
        <v>0</v>
      </c>
      <c r="E217" s="41">
        <v>0</v>
      </c>
      <c r="F217" s="41">
        <v>0</v>
      </c>
      <c r="G217" s="44">
        <f t="shared" si="22"/>
        <v>0</v>
      </c>
      <c r="H217" s="40"/>
      <c r="I217" s="42">
        <v>0</v>
      </c>
      <c r="J217" s="10"/>
    </row>
    <row r="218" spans="1:10" ht="13" x14ac:dyDescent="0.3">
      <c r="A218" s="39" t="s">
        <v>259</v>
      </c>
      <c r="B218" s="39" t="s">
        <v>260</v>
      </c>
      <c r="C218" s="40"/>
      <c r="D218" s="41">
        <v>71000000</v>
      </c>
      <c r="E218" s="41">
        <v>48800000</v>
      </c>
      <c r="F218" s="41">
        <v>45680832</v>
      </c>
      <c r="G218" s="44">
        <f t="shared" si="18"/>
        <v>3119168</v>
      </c>
      <c r="H218" s="40"/>
      <c r="I218" s="42">
        <f t="shared" si="19"/>
        <v>0.93608262295081968</v>
      </c>
      <c r="J218" s="10"/>
    </row>
    <row r="219" spans="1:10" ht="13" x14ac:dyDescent="0.3">
      <c r="A219" s="33" t="s">
        <v>261</v>
      </c>
      <c r="B219" s="33" t="s">
        <v>262</v>
      </c>
      <c r="C219" s="38"/>
      <c r="D219" s="36">
        <v>6695000</v>
      </c>
      <c r="E219" s="36">
        <f>+E220</f>
        <v>0</v>
      </c>
      <c r="F219" s="36">
        <f>+F220</f>
        <v>0</v>
      </c>
      <c r="G219" s="43">
        <f t="shared" si="18"/>
        <v>0</v>
      </c>
      <c r="H219" s="38"/>
      <c r="I219" s="37" t="e">
        <f t="shared" si="19"/>
        <v>#DIV/0!</v>
      </c>
      <c r="J219" s="10"/>
    </row>
    <row r="220" spans="1:10" ht="13" x14ac:dyDescent="0.3">
      <c r="A220" s="39" t="s">
        <v>263</v>
      </c>
      <c r="B220" s="39" t="s">
        <v>264</v>
      </c>
      <c r="C220" s="40"/>
      <c r="D220" s="41">
        <v>6695000</v>
      </c>
      <c r="E220" s="41">
        <v>0</v>
      </c>
      <c r="F220" s="41">
        <v>0</v>
      </c>
      <c r="G220" s="44">
        <f t="shared" si="18"/>
        <v>0</v>
      </c>
      <c r="H220" s="40"/>
      <c r="I220" s="42" t="e">
        <f t="shared" si="19"/>
        <v>#DIV/0!</v>
      </c>
      <c r="J220" s="10"/>
    </row>
    <row r="221" spans="1:10" ht="13" x14ac:dyDescent="0.3">
      <c r="A221" s="33" t="s">
        <v>265</v>
      </c>
      <c r="B221" s="33" t="s">
        <v>266</v>
      </c>
      <c r="C221" s="38"/>
      <c r="D221" s="36">
        <v>365354000</v>
      </c>
      <c r="E221" s="36">
        <f>+E222</f>
        <v>202350000</v>
      </c>
      <c r="F221" s="36">
        <f>+F222</f>
        <v>125738290</v>
      </c>
      <c r="G221" s="43">
        <f t="shared" si="18"/>
        <v>76611710</v>
      </c>
      <c r="H221" s="38"/>
      <c r="I221" s="37">
        <f t="shared" si="19"/>
        <v>0.62139011613540895</v>
      </c>
      <c r="J221" s="10"/>
    </row>
    <row r="222" spans="1:10" ht="13" x14ac:dyDescent="0.3">
      <c r="A222" s="39" t="s">
        <v>267</v>
      </c>
      <c r="B222" s="39" t="s">
        <v>266</v>
      </c>
      <c r="C222" s="40"/>
      <c r="D222" s="41">
        <v>365354000</v>
      </c>
      <c r="E222" s="41">
        <v>202350000</v>
      </c>
      <c r="F222" s="41">
        <v>125738290</v>
      </c>
      <c r="G222" s="44">
        <f t="shared" si="18"/>
        <v>76611710</v>
      </c>
      <c r="H222" s="40"/>
      <c r="I222" s="42">
        <f t="shared" si="19"/>
        <v>0.62139011613540895</v>
      </c>
      <c r="J222" s="10"/>
    </row>
    <row r="223" spans="1:10" ht="13" x14ac:dyDescent="0.3">
      <c r="A223" s="46" t="s">
        <v>335</v>
      </c>
      <c r="B223" s="33" t="s">
        <v>336</v>
      </c>
      <c r="C223" s="38"/>
      <c r="D223" s="36">
        <v>0</v>
      </c>
      <c r="E223" s="36">
        <f>+E224</f>
        <v>375379200</v>
      </c>
      <c r="F223" s="36">
        <f>+F224</f>
        <v>194178432</v>
      </c>
      <c r="G223" s="44">
        <f t="shared" si="18"/>
        <v>181200768</v>
      </c>
      <c r="H223" s="38"/>
      <c r="I223" s="42">
        <f t="shared" si="19"/>
        <v>0.5172860723236663</v>
      </c>
      <c r="J223" s="10"/>
    </row>
    <row r="224" spans="1:10" ht="13" x14ac:dyDescent="0.3">
      <c r="A224" s="45" t="s">
        <v>337</v>
      </c>
      <c r="B224" s="39" t="s">
        <v>336</v>
      </c>
      <c r="C224" s="40"/>
      <c r="D224" s="41">
        <v>0</v>
      </c>
      <c r="E224" s="41">
        <v>375379200</v>
      </c>
      <c r="F224" s="41">
        <v>194178432</v>
      </c>
      <c r="G224" s="44">
        <f t="shared" si="18"/>
        <v>181200768</v>
      </c>
      <c r="H224" s="40"/>
      <c r="I224" s="42">
        <f t="shared" si="19"/>
        <v>0.5172860723236663</v>
      </c>
      <c r="J224" s="10"/>
    </row>
    <row r="225" spans="1:10" ht="13" x14ac:dyDescent="0.3">
      <c r="A225" s="33" t="s">
        <v>268</v>
      </c>
      <c r="B225" s="33" t="s">
        <v>285</v>
      </c>
      <c r="C225" s="38"/>
      <c r="D225" s="36">
        <v>233962500</v>
      </c>
      <c r="E225" s="36">
        <f>+E226</f>
        <v>233962500</v>
      </c>
      <c r="F225" s="36">
        <f>+F226</f>
        <v>0</v>
      </c>
      <c r="G225" s="43">
        <f t="shared" si="18"/>
        <v>233962500</v>
      </c>
      <c r="H225" s="38"/>
      <c r="I225" s="37">
        <f t="shared" si="19"/>
        <v>0</v>
      </c>
      <c r="J225" s="10"/>
    </row>
    <row r="226" spans="1:10" ht="13" x14ac:dyDescent="0.3">
      <c r="A226" s="33" t="s">
        <v>269</v>
      </c>
      <c r="B226" s="33" t="s">
        <v>285</v>
      </c>
      <c r="C226" s="38"/>
      <c r="D226" s="36">
        <v>233962500</v>
      </c>
      <c r="E226" s="36">
        <f>+E227+E238</f>
        <v>233962500</v>
      </c>
      <c r="F226" s="36">
        <f>+F227+F238</f>
        <v>0</v>
      </c>
      <c r="G226" s="43">
        <f t="shared" ref="G226:G248" si="23">+E226-F226</f>
        <v>233962500</v>
      </c>
      <c r="H226" s="38"/>
      <c r="I226" s="37">
        <f t="shared" ref="I226:I248" si="24">+F226/E226</f>
        <v>0</v>
      </c>
      <c r="J226" s="10"/>
    </row>
    <row r="227" spans="1:10" ht="13" x14ac:dyDescent="0.3">
      <c r="A227" s="33" t="s">
        <v>270</v>
      </c>
      <c r="B227" s="33" t="s">
        <v>61</v>
      </c>
      <c r="C227" s="38"/>
      <c r="D227" s="36">
        <v>148362500</v>
      </c>
      <c r="E227" s="36">
        <f>SUM(E228:E237)</f>
        <v>148362500</v>
      </c>
      <c r="F227" s="36">
        <f>SUM(F228:F237)</f>
        <v>0</v>
      </c>
      <c r="G227" s="43">
        <f t="shared" si="23"/>
        <v>148362500</v>
      </c>
      <c r="H227" s="38"/>
      <c r="I227" s="37">
        <f t="shared" si="24"/>
        <v>0</v>
      </c>
      <c r="J227" s="10"/>
    </row>
    <row r="228" spans="1:10" ht="13" x14ac:dyDescent="0.3">
      <c r="A228" s="39" t="s">
        <v>271</v>
      </c>
      <c r="B228" s="39" t="s">
        <v>67</v>
      </c>
      <c r="C228" s="40"/>
      <c r="D228" s="41">
        <v>30000000</v>
      </c>
      <c r="E228" s="41">
        <v>30000000</v>
      </c>
      <c r="F228" s="41">
        <v>0</v>
      </c>
      <c r="G228" s="44">
        <f t="shared" si="23"/>
        <v>30000000</v>
      </c>
      <c r="H228" s="40"/>
      <c r="I228" s="42">
        <f t="shared" si="24"/>
        <v>0</v>
      </c>
      <c r="J228" s="10"/>
    </row>
    <row r="229" spans="1:10" ht="13" x14ac:dyDescent="0.3">
      <c r="A229" s="39" t="s">
        <v>272</v>
      </c>
      <c r="B229" s="39" t="s">
        <v>85</v>
      </c>
      <c r="C229" s="40"/>
      <c r="D229" s="41">
        <v>10500000</v>
      </c>
      <c r="E229" s="41">
        <v>10500000</v>
      </c>
      <c r="F229" s="41">
        <v>0</v>
      </c>
      <c r="G229" s="44">
        <f t="shared" si="23"/>
        <v>10500000</v>
      </c>
      <c r="H229" s="40"/>
      <c r="I229" s="42">
        <f t="shared" si="24"/>
        <v>0</v>
      </c>
      <c r="J229" s="10"/>
    </row>
    <row r="230" spans="1:10" ht="13" x14ac:dyDescent="0.3">
      <c r="A230" s="39" t="s">
        <v>273</v>
      </c>
      <c r="B230" s="39" t="s">
        <v>286</v>
      </c>
      <c r="C230" s="40"/>
      <c r="D230" s="41">
        <v>80000000</v>
      </c>
      <c r="E230" s="41">
        <v>80000000</v>
      </c>
      <c r="F230" s="41">
        <v>0</v>
      </c>
      <c r="G230" s="44">
        <f t="shared" si="23"/>
        <v>80000000</v>
      </c>
      <c r="H230" s="40"/>
      <c r="I230" s="42">
        <f t="shared" si="24"/>
        <v>0</v>
      </c>
      <c r="J230" s="10"/>
    </row>
    <row r="231" spans="1:10" ht="13" x14ac:dyDescent="0.3">
      <c r="A231" s="39" t="s">
        <v>274</v>
      </c>
      <c r="B231" s="39" t="s">
        <v>93</v>
      </c>
      <c r="C231" s="40"/>
      <c r="D231" s="41">
        <v>1000000</v>
      </c>
      <c r="E231" s="41">
        <v>1000000</v>
      </c>
      <c r="F231" s="41">
        <v>0</v>
      </c>
      <c r="G231" s="44">
        <f t="shared" si="23"/>
        <v>1000000</v>
      </c>
      <c r="H231" s="40"/>
      <c r="I231" s="42">
        <f t="shared" si="24"/>
        <v>0</v>
      </c>
      <c r="J231" s="10"/>
    </row>
    <row r="232" spans="1:10" ht="13" x14ac:dyDescent="0.3">
      <c r="A232" s="39" t="s">
        <v>275</v>
      </c>
      <c r="B232" s="39" t="s">
        <v>101</v>
      </c>
      <c r="C232" s="40"/>
      <c r="D232" s="41">
        <v>3500000</v>
      </c>
      <c r="E232" s="41">
        <v>3500000</v>
      </c>
      <c r="F232" s="41">
        <v>0</v>
      </c>
      <c r="G232" s="44">
        <f t="shared" si="23"/>
        <v>3500000</v>
      </c>
      <c r="H232" s="40"/>
      <c r="I232" s="42">
        <f t="shared" si="24"/>
        <v>0</v>
      </c>
      <c r="J232" s="10"/>
    </row>
    <row r="233" spans="1:10" ht="13" x14ac:dyDescent="0.3">
      <c r="A233" s="39" t="s">
        <v>276</v>
      </c>
      <c r="B233" s="39" t="s">
        <v>287</v>
      </c>
      <c r="C233" s="40"/>
      <c r="D233" s="41">
        <v>2500000</v>
      </c>
      <c r="E233" s="41">
        <v>2500000</v>
      </c>
      <c r="F233" s="41">
        <v>0</v>
      </c>
      <c r="G233" s="44">
        <f t="shared" si="23"/>
        <v>2500000</v>
      </c>
      <c r="H233" s="40"/>
      <c r="I233" s="42">
        <f t="shared" si="24"/>
        <v>0</v>
      </c>
      <c r="J233" s="10"/>
    </row>
    <row r="234" spans="1:10" ht="13" x14ac:dyDescent="0.3">
      <c r="A234" s="39" t="s">
        <v>277</v>
      </c>
      <c r="B234" s="39" t="s">
        <v>117</v>
      </c>
      <c r="C234" s="40"/>
      <c r="D234" s="41">
        <v>3000000</v>
      </c>
      <c r="E234" s="41">
        <v>3000000</v>
      </c>
      <c r="F234" s="41">
        <v>0</v>
      </c>
      <c r="G234" s="44">
        <f t="shared" si="23"/>
        <v>3000000</v>
      </c>
      <c r="H234" s="40"/>
      <c r="I234" s="42">
        <v>0</v>
      </c>
      <c r="J234" s="10"/>
    </row>
    <row r="235" spans="1:10" ht="13" x14ac:dyDescent="0.3">
      <c r="A235" s="39" t="s">
        <v>278</v>
      </c>
      <c r="B235" s="39" t="s">
        <v>120</v>
      </c>
      <c r="C235" s="40"/>
      <c r="D235" s="41">
        <v>6000000</v>
      </c>
      <c r="E235" s="41">
        <v>6000000</v>
      </c>
      <c r="F235" s="41">
        <v>0</v>
      </c>
      <c r="G235" s="44">
        <f t="shared" si="23"/>
        <v>6000000</v>
      </c>
      <c r="H235" s="40"/>
      <c r="I235" s="42">
        <f t="shared" si="24"/>
        <v>0</v>
      </c>
      <c r="J235" s="10"/>
    </row>
    <row r="236" spans="1:10" ht="13" x14ac:dyDescent="0.3">
      <c r="A236" s="39" t="s">
        <v>279</v>
      </c>
      <c r="B236" s="39" t="s">
        <v>136</v>
      </c>
      <c r="C236" s="40"/>
      <c r="D236" s="41">
        <v>7000000</v>
      </c>
      <c r="E236" s="41">
        <v>7000000</v>
      </c>
      <c r="F236" s="41">
        <v>0</v>
      </c>
      <c r="G236" s="44">
        <f t="shared" si="23"/>
        <v>7000000</v>
      </c>
      <c r="H236" s="40"/>
      <c r="I236" s="42">
        <f t="shared" si="24"/>
        <v>0</v>
      </c>
      <c r="J236" s="10"/>
    </row>
    <row r="237" spans="1:10" ht="13" x14ac:dyDescent="0.3">
      <c r="A237" s="39" t="s">
        <v>280</v>
      </c>
      <c r="B237" s="39" t="s">
        <v>160</v>
      </c>
      <c r="C237" s="40"/>
      <c r="D237" s="41">
        <v>4862500</v>
      </c>
      <c r="E237" s="41">
        <v>4862500</v>
      </c>
      <c r="F237" s="41">
        <v>0</v>
      </c>
      <c r="G237" s="44">
        <f t="shared" si="23"/>
        <v>4862500</v>
      </c>
      <c r="H237" s="40"/>
      <c r="I237" s="42">
        <f t="shared" si="24"/>
        <v>0</v>
      </c>
      <c r="J237" s="10"/>
    </row>
    <row r="238" spans="1:10" ht="13" x14ac:dyDescent="0.3">
      <c r="A238" s="33" t="s">
        <v>281</v>
      </c>
      <c r="B238" s="33" t="s">
        <v>138</v>
      </c>
      <c r="C238" s="38"/>
      <c r="D238" s="36">
        <v>85600000</v>
      </c>
      <c r="E238" s="36">
        <f>SUM(E239:E241)</f>
        <v>85600000</v>
      </c>
      <c r="F238" s="36">
        <f>SUM(F239:F241)</f>
        <v>0</v>
      </c>
      <c r="G238" s="43">
        <f t="shared" si="23"/>
        <v>85600000</v>
      </c>
      <c r="H238" s="38"/>
      <c r="I238" s="37">
        <f t="shared" si="24"/>
        <v>0</v>
      </c>
      <c r="J238" s="10"/>
    </row>
    <row r="239" spans="1:10" ht="13" x14ac:dyDescent="0.3">
      <c r="A239" s="39" t="s">
        <v>282</v>
      </c>
      <c r="B239" s="39" t="s">
        <v>226</v>
      </c>
      <c r="C239" s="40"/>
      <c r="D239" s="41">
        <v>76600000</v>
      </c>
      <c r="E239" s="41">
        <v>76600000</v>
      </c>
      <c r="F239" s="41">
        <v>0</v>
      </c>
      <c r="G239" s="44">
        <f t="shared" si="23"/>
        <v>76600000</v>
      </c>
      <c r="H239" s="40"/>
      <c r="I239" s="42">
        <f t="shared" si="24"/>
        <v>0</v>
      </c>
      <c r="J239" s="10"/>
    </row>
    <row r="240" spans="1:10" ht="13" x14ac:dyDescent="0.3">
      <c r="A240" s="39" t="s">
        <v>283</v>
      </c>
      <c r="B240" s="39" t="s">
        <v>236</v>
      </c>
      <c r="C240" s="40"/>
      <c r="D240" s="41">
        <v>4000000</v>
      </c>
      <c r="E240" s="41">
        <v>4000000</v>
      </c>
      <c r="F240" s="41">
        <v>0</v>
      </c>
      <c r="G240" s="44">
        <f t="shared" si="23"/>
        <v>4000000</v>
      </c>
      <c r="H240" s="40"/>
      <c r="I240" s="42">
        <f t="shared" si="24"/>
        <v>0</v>
      </c>
      <c r="J240" s="10"/>
    </row>
    <row r="241" spans="1:10" ht="13" x14ac:dyDescent="0.3">
      <c r="A241" s="39" t="s">
        <v>284</v>
      </c>
      <c r="B241" s="39" t="s">
        <v>238</v>
      </c>
      <c r="C241" s="40"/>
      <c r="D241" s="41">
        <v>5000000</v>
      </c>
      <c r="E241" s="41">
        <v>5000000</v>
      </c>
      <c r="F241" s="41">
        <v>0</v>
      </c>
      <c r="G241" s="44">
        <f t="shared" si="23"/>
        <v>5000000</v>
      </c>
      <c r="H241" s="40"/>
      <c r="I241" s="42">
        <f t="shared" si="24"/>
        <v>0</v>
      </c>
      <c r="J241" s="10"/>
    </row>
    <row r="242" spans="1:10" ht="13" x14ac:dyDescent="0.3">
      <c r="A242" s="33">
        <v>24</v>
      </c>
      <c r="B242" s="33" t="s">
        <v>288</v>
      </c>
      <c r="C242" s="38"/>
      <c r="D242" s="36">
        <v>3794674185</v>
      </c>
      <c r="E242" s="36">
        <f>+E243+E247</f>
        <v>30622722254</v>
      </c>
      <c r="F242" s="36">
        <f>+F243+F247</f>
        <v>8756934714</v>
      </c>
      <c r="G242" s="43">
        <f t="shared" si="23"/>
        <v>21865787540</v>
      </c>
      <c r="H242" s="38"/>
      <c r="I242" s="37">
        <f t="shared" si="24"/>
        <v>0.28596199388694621</v>
      </c>
      <c r="J242" s="10"/>
    </row>
    <row r="243" spans="1:10" ht="13" x14ac:dyDescent="0.3">
      <c r="A243" s="33">
        <v>2402</v>
      </c>
      <c r="B243" s="33" t="s">
        <v>27</v>
      </c>
      <c r="C243" s="38"/>
      <c r="D243" s="36">
        <v>3794674185</v>
      </c>
      <c r="E243" s="36">
        <f t="shared" ref="E243:F245" si="25">+E244</f>
        <v>8092400765</v>
      </c>
      <c r="F243" s="36">
        <f t="shared" si="25"/>
        <v>1646291362</v>
      </c>
      <c r="G243" s="43">
        <f t="shared" si="23"/>
        <v>6446109403</v>
      </c>
      <c r="H243" s="38"/>
      <c r="I243" s="37">
        <f t="shared" si="24"/>
        <v>0.2034367068324501</v>
      </c>
      <c r="J243" s="10"/>
    </row>
    <row r="244" spans="1:10" ht="13" x14ac:dyDescent="0.3">
      <c r="A244" s="33">
        <v>240201</v>
      </c>
      <c r="B244" s="33" t="s">
        <v>29</v>
      </c>
      <c r="C244" s="38"/>
      <c r="D244" s="36">
        <v>1964973052</v>
      </c>
      <c r="E244" s="36">
        <f t="shared" si="25"/>
        <v>8092400765</v>
      </c>
      <c r="F244" s="36">
        <f t="shared" si="25"/>
        <v>1646291362</v>
      </c>
      <c r="G244" s="43">
        <f t="shared" si="23"/>
        <v>6446109403</v>
      </c>
      <c r="H244" s="38"/>
      <c r="I244" s="37">
        <f t="shared" si="24"/>
        <v>0.2034367068324501</v>
      </c>
      <c r="J244" s="10"/>
    </row>
    <row r="245" spans="1:10" ht="13" x14ac:dyDescent="0.3">
      <c r="A245" s="33">
        <v>24020101</v>
      </c>
      <c r="B245" s="33" t="s">
        <v>31</v>
      </c>
      <c r="C245" s="38"/>
      <c r="D245" s="36">
        <v>1964973052</v>
      </c>
      <c r="E245" s="36">
        <f t="shared" si="25"/>
        <v>8092400765</v>
      </c>
      <c r="F245" s="36">
        <f t="shared" si="25"/>
        <v>1646291362</v>
      </c>
      <c r="G245" s="43">
        <f t="shared" si="23"/>
        <v>6446109403</v>
      </c>
      <c r="H245" s="38"/>
      <c r="I245" s="37">
        <f t="shared" si="24"/>
        <v>0.2034367068324501</v>
      </c>
      <c r="J245" s="10"/>
    </row>
    <row r="246" spans="1:10" ht="13" x14ac:dyDescent="0.3">
      <c r="A246" s="39">
        <v>2402010101</v>
      </c>
      <c r="B246" s="39" t="s">
        <v>33</v>
      </c>
      <c r="C246" s="40"/>
      <c r="D246" s="41">
        <v>1964973052</v>
      </c>
      <c r="E246" s="41">
        <v>8092400765</v>
      </c>
      <c r="F246" s="41">
        <v>1646291362</v>
      </c>
      <c r="G246" s="44">
        <f t="shared" si="23"/>
        <v>6446109403</v>
      </c>
      <c r="H246" s="40"/>
      <c r="I246" s="42">
        <f t="shared" si="24"/>
        <v>0.2034367068324501</v>
      </c>
      <c r="J246" s="10"/>
    </row>
    <row r="247" spans="1:10" ht="13" x14ac:dyDescent="0.3">
      <c r="A247" s="33">
        <v>240202</v>
      </c>
      <c r="B247" s="33" t="s">
        <v>59</v>
      </c>
      <c r="C247" s="38"/>
      <c r="D247" s="36">
        <v>1829701133</v>
      </c>
      <c r="E247" s="36">
        <f>+E248</f>
        <v>22530321489</v>
      </c>
      <c r="F247" s="36">
        <f>+F248</f>
        <v>7110643352</v>
      </c>
      <c r="G247" s="43">
        <f t="shared" si="23"/>
        <v>15419678137</v>
      </c>
      <c r="H247" s="38"/>
      <c r="I247" s="37">
        <f t="shared" si="24"/>
        <v>0.31560327958354417</v>
      </c>
      <c r="J247" s="10"/>
    </row>
    <row r="248" spans="1:10" ht="13" x14ac:dyDescent="0.3">
      <c r="A248" s="39">
        <v>24020202</v>
      </c>
      <c r="B248" s="39" t="s">
        <v>138</v>
      </c>
      <c r="C248" s="40"/>
      <c r="D248" s="41">
        <v>1829701133</v>
      </c>
      <c r="E248" s="41">
        <v>22530321489</v>
      </c>
      <c r="F248" s="41">
        <v>7110643352</v>
      </c>
      <c r="G248" s="44">
        <f t="shared" si="23"/>
        <v>15419678137</v>
      </c>
      <c r="H248" s="40"/>
      <c r="I248" s="42">
        <f t="shared" si="24"/>
        <v>0.31560327958354417</v>
      </c>
      <c r="J248" s="10"/>
    </row>
    <row r="249" spans="1:10" ht="10.5" customHeight="1" x14ac:dyDescent="0.25">
      <c r="A249" s="11"/>
      <c r="B249" s="11"/>
      <c r="C249" s="11"/>
      <c r="D249" s="11"/>
      <c r="E249" s="11"/>
      <c r="F249" s="11"/>
      <c r="G249" s="11"/>
      <c r="H249" s="11"/>
      <c r="I249" s="11"/>
      <c r="J249" s="10"/>
    </row>
    <row r="250" spans="1:10" ht="12.75" customHeight="1" x14ac:dyDescent="0.25">
      <c r="A250" s="11"/>
      <c r="B250" s="11"/>
      <c r="C250" s="11"/>
      <c r="D250" s="11"/>
      <c r="E250" s="11"/>
      <c r="F250" s="11"/>
      <c r="G250" s="11"/>
      <c r="H250" s="11"/>
      <c r="I250" s="11"/>
      <c r="J250" s="10"/>
    </row>
    <row r="251" spans="1:10" ht="12.75" customHeight="1" x14ac:dyDescent="0.25">
      <c r="A251" s="11" t="s">
        <v>21</v>
      </c>
      <c r="B251" s="12" t="s">
        <v>22</v>
      </c>
      <c r="C251" s="13"/>
      <c r="D251" s="11"/>
      <c r="E251" s="11"/>
      <c r="F251" s="11"/>
      <c r="G251" s="11"/>
      <c r="H251" s="11"/>
      <c r="I251" s="11"/>
      <c r="J251" s="10"/>
    </row>
    <row r="252" spans="1:10" ht="40.5" customHeight="1" x14ac:dyDescent="0.25">
      <c r="A252" s="11"/>
      <c r="B252" s="14" t="s">
        <v>23</v>
      </c>
      <c r="C252" s="13"/>
      <c r="D252" s="11"/>
      <c r="E252" s="11"/>
      <c r="F252" s="11"/>
      <c r="G252" s="11"/>
      <c r="H252" s="11"/>
      <c r="I252" s="11"/>
      <c r="J252" s="10"/>
    </row>
    <row r="253" spans="1:10" ht="12.75" customHeight="1" x14ac:dyDescent="0.25">
      <c r="A253" s="11"/>
      <c r="B253" s="11"/>
      <c r="C253" s="11"/>
      <c r="D253" s="11"/>
      <c r="E253" s="11"/>
      <c r="F253" s="11"/>
      <c r="G253" s="11"/>
      <c r="H253" s="11"/>
      <c r="I253" s="11"/>
      <c r="J253" s="10"/>
    </row>
    <row r="254" spans="1:10" ht="39" customHeight="1" x14ac:dyDescent="0.25">
      <c r="A254" s="53" t="s">
        <v>24</v>
      </c>
      <c r="B254" s="54"/>
      <c r="C254" s="54"/>
      <c r="D254" s="54"/>
      <c r="E254" s="54"/>
      <c r="F254" s="54"/>
      <c r="G254" s="54"/>
      <c r="H254" s="54"/>
      <c r="I254" s="54"/>
      <c r="J254" s="10"/>
    </row>
    <row r="255" spans="1:10" ht="12.75" customHeight="1" x14ac:dyDescent="0.25">
      <c r="J255" s="10"/>
    </row>
    <row r="256" spans="1:10" ht="12.75" customHeight="1" x14ac:dyDescent="0.25">
      <c r="J256" s="10"/>
    </row>
    <row r="257" spans="10:10" ht="12.75" customHeight="1" x14ac:dyDescent="0.25">
      <c r="J257" s="10"/>
    </row>
    <row r="258" spans="10:10" ht="12.75" customHeight="1" x14ac:dyDescent="0.25">
      <c r="J258" s="10"/>
    </row>
    <row r="259" spans="10:10" ht="12.75" customHeight="1" x14ac:dyDescent="0.25">
      <c r="J259" s="10"/>
    </row>
    <row r="260" spans="10:10" ht="12.75" customHeight="1" x14ac:dyDescent="0.25">
      <c r="J260" s="10"/>
    </row>
    <row r="261" spans="10:10" ht="12.75" customHeight="1" x14ac:dyDescent="0.25">
      <c r="J261" s="10"/>
    </row>
    <row r="262" spans="10:10" ht="12.75" customHeight="1" x14ac:dyDescent="0.25">
      <c r="J262" s="10"/>
    </row>
    <row r="263" spans="10:10" ht="12.75" customHeight="1" x14ac:dyDescent="0.25">
      <c r="J263" s="10"/>
    </row>
    <row r="264" spans="10:10" ht="12.75" customHeight="1" x14ac:dyDescent="0.25">
      <c r="J264" s="10"/>
    </row>
    <row r="265" spans="10:10" ht="12.75" customHeight="1" x14ac:dyDescent="0.25">
      <c r="J265" s="10"/>
    </row>
    <row r="266" spans="10:10" ht="12.75" customHeight="1" x14ac:dyDescent="0.25">
      <c r="J266" s="10"/>
    </row>
    <row r="267" spans="10:10" ht="12.75" customHeight="1" x14ac:dyDescent="0.25">
      <c r="J267" s="10"/>
    </row>
    <row r="268" spans="10:10" ht="12.75" customHeight="1" x14ac:dyDescent="0.25">
      <c r="J268" s="10"/>
    </row>
    <row r="269" spans="10:10" ht="12.75" customHeight="1" x14ac:dyDescent="0.25">
      <c r="J269" s="10"/>
    </row>
    <row r="270" spans="10:10" ht="12.75" customHeight="1" x14ac:dyDescent="0.25">
      <c r="J270" s="10"/>
    </row>
    <row r="271" spans="10:10" ht="12.75" customHeight="1" x14ac:dyDescent="0.25">
      <c r="J271" s="10"/>
    </row>
    <row r="272" spans="10:10" ht="12.75" customHeight="1" x14ac:dyDescent="0.25">
      <c r="J272" s="10"/>
    </row>
    <row r="273" spans="10:10" ht="12.75" customHeight="1" x14ac:dyDescent="0.25">
      <c r="J273" s="10"/>
    </row>
    <row r="274" spans="10:10" ht="12.75" customHeight="1" x14ac:dyDescent="0.25">
      <c r="J274" s="10"/>
    </row>
    <row r="275" spans="10:10" ht="12.75" customHeight="1" x14ac:dyDescent="0.25">
      <c r="J275" s="10"/>
    </row>
    <row r="276" spans="10:10" ht="12.75" customHeight="1" x14ac:dyDescent="0.25">
      <c r="J276" s="10"/>
    </row>
    <row r="277" spans="10:10" ht="12.75" customHeight="1" x14ac:dyDescent="0.25">
      <c r="J277" s="10"/>
    </row>
    <row r="278" spans="10:10" ht="12.75" customHeight="1" x14ac:dyDescent="0.25">
      <c r="J278" s="10"/>
    </row>
    <row r="279" spans="10:10" ht="12.75" customHeight="1" x14ac:dyDescent="0.25">
      <c r="J279" s="10"/>
    </row>
    <row r="280" spans="10:10" ht="12.75" customHeight="1" x14ac:dyDescent="0.25">
      <c r="J280" s="10"/>
    </row>
    <row r="281" spans="10:10" ht="12.75" customHeight="1" x14ac:dyDescent="0.25">
      <c r="J281" s="10"/>
    </row>
    <row r="282" spans="10:10" ht="12.75" customHeight="1" x14ac:dyDescent="0.25">
      <c r="J282" s="10"/>
    </row>
    <row r="283" spans="10:10" ht="12.75" customHeight="1" x14ac:dyDescent="0.25">
      <c r="J283" s="10"/>
    </row>
    <row r="284" spans="10:10" ht="12.75" customHeight="1" x14ac:dyDescent="0.25">
      <c r="J284" s="10"/>
    </row>
    <row r="285" spans="10:10" ht="12.75" customHeight="1" x14ac:dyDescent="0.25">
      <c r="J285" s="10"/>
    </row>
    <row r="286" spans="10:10" ht="12.75" customHeight="1" x14ac:dyDescent="0.25">
      <c r="J286" s="10"/>
    </row>
    <row r="287" spans="10:10" ht="12.75" customHeight="1" x14ac:dyDescent="0.25">
      <c r="J287" s="10"/>
    </row>
    <row r="288" spans="10:10" ht="12.75" customHeight="1" x14ac:dyDescent="0.25">
      <c r="J288" s="10"/>
    </row>
    <row r="289" spans="10:10" ht="12.75" customHeight="1" x14ac:dyDescent="0.25">
      <c r="J289" s="10"/>
    </row>
    <row r="290" spans="10:10" ht="12.75" customHeight="1" x14ac:dyDescent="0.25">
      <c r="J290" s="10"/>
    </row>
    <row r="291" spans="10:10" ht="12.75" customHeight="1" x14ac:dyDescent="0.25">
      <c r="J291" s="10"/>
    </row>
    <row r="292" spans="10:10" ht="12.75" customHeight="1" x14ac:dyDescent="0.25">
      <c r="J292" s="10"/>
    </row>
    <row r="293" spans="10:10" ht="12.75" customHeight="1" x14ac:dyDescent="0.25">
      <c r="J293" s="10"/>
    </row>
    <row r="294" spans="10:10" ht="12.75" customHeight="1" x14ac:dyDescent="0.25">
      <c r="J294" s="10"/>
    </row>
    <row r="295" spans="10:10" ht="12.75" customHeight="1" x14ac:dyDescent="0.25">
      <c r="J295" s="10"/>
    </row>
    <row r="296" spans="10:10" ht="12.75" customHeight="1" x14ac:dyDescent="0.25">
      <c r="J296" s="10"/>
    </row>
    <row r="297" spans="10:10" ht="12.75" customHeight="1" x14ac:dyDescent="0.25">
      <c r="J297" s="10"/>
    </row>
    <row r="298" spans="10:10" ht="12.75" customHeight="1" x14ac:dyDescent="0.25">
      <c r="J298" s="10"/>
    </row>
    <row r="299" spans="10:10" ht="12.75" customHeight="1" x14ac:dyDescent="0.25">
      <c r="J299" s="10"/>
    </row>
    <row r="300" spans="10:10" ht="12.75" customHeight="1" x14ac:dyDescent="0.25">
      <c r="J300" s="10"/>
    </row>
    <row r="301" spans="10:10" ht="12.75" customHeight="1" x14ac:dyDescent="0.25">
      <c r="J301" s="10"/>
    </row>
    <row r="302" spans="10:10" ht="12.75" customHeight="1" x14ac:dyDescent="0.25">
      <c r="J302" s="10"/>
    </row>
    <row r="303" spans="10:10" ht="12.75" customHeight="1" x14ac:dyDescent="0.25">
      <c r="J303" s="10"/>
    </row>
    <row r="304" spans="10:10" ht="12.75" customHeight="1" x14ac:dyDescent="0.25">
      <c r="J304" s="10"/>
    </row>
    <row r="305" spans="10:10" ht="12.75" customHeight="1" x14ac:dyDescent="0.25">
      <c r="J305" s="10"/>
    </row>
    <row r="306" spans="10:10" ht="12.75" customHeight="1" x14ac:dyDescent="0.25">
      <c r="J306" s="10"/>
    </row>
    <row r="307" spans="10:10" ht="12.75" customHeight="1" x14ac:dyDescent="0.25">
      <c r="J307" s="10"/>
    </row>
    <row r="308" spans="10:10" ht="12.75" customHeight="1" x14ac:dyDescent="0.25">
      <c r="J308" s="10"/>
    </row>
    <row r="309" spans="10:10" ht="12.75" customHeight="1" x14ac:dyDescent="0.25">
      <c r="J309" s="10"/>
    </row>
    <row r="310" spans="10:10" ht="12.75" customHeight="1" x14ac:dyDescent="0.25">
      <c r="J310" s="10"/>
    </row>
    <row r="311" spans="10:10" ht="12.75" customHeight="1" x14ac:dyDescent="0.25">
      <c r="J311" s="10"/>
    </row>
    <row r="312" spans="10:10" ht="12.75" customHeight="1" x14ac:dyDescent="0.25">
      <c r="J312" s="10"/>
    </row>
    <row r="313" spans="10:10" ht="12.75" customHeight="1" x14ac:dyDescent="0.25">
      <c r="J313" s="10"/>
    </row>
    <row r="314" spans="10:10" ht="12.75" customHeight="1" x14ac:dyDescent="0.25">
      <c r="J314" s="10"/>
    </row>
    <row r="315" spans="10:10" ht="12.75" customHeight="1" x14ac:dyDescent="0.25">
      <c r="J315" s="10"/>
    </row>
    <row r="316" spans="10:10" ht="12.75" customHeight="1" x14ac:dyDescent="0.25">
      <c r="J316" s="10"/>
    </row>
    <row r="317" spans="10:10" ht="12.75" customHeight="1" x14ac:dyDescent="0.25">
      <c r="J317" s="10"/>
    </row>
    <row r="318" spans="10:10" ht="12.75" customHeight="1" x14ac:dyDescent="0.25">
      <c r="J318" s="10"/>
    </row>
    <row r="319" spans="10:10" ht="12.75" customHeight="1" x14ac:dyDescent="0.25">
      <c r="J319" s="10"/>
    </row>
    <row r="320" spans="10:10" ht="12.75" customHeight="1" x14ac:dyDescent="0.25">
      <c r="J320" s="10"/>
    </row>
    <row r="321" spans="10:10" ht="12.75" customHeight="1" x14ac:dyDescent="0.25">
      <c r="J321" s="10"/>
    </row>
    <row r="322" spans="10:10" ht="12.75" customHeight="1" x14ac:dyDescent="0.25">
      <c r="J322" s="10"/>
    </row>
    <row r="323" spans="10:10" ht="12.75" customHeight="1" x14ac:dyDescent="0.25">
      <c r="J323" s="10"/>
    </row>
    <row r="324" spans="10:10" ht="12.75" customHeight="1" x14ac:dyDescent="0.25">
      <c r="J324" s="10"/>
    </row>
    <row r="325" spans="10:10" ht="12.75" customHeight="1" x14ac:dyDescent="0.25">
      <c r="J325" s="10"/>
    </row>
    <row r="326" spans="10:10" ht="12.75" customHeight="1" x14ac:dyDescent="0.25">
      <c r="J326" s="10"/>
    </row>
    <row r="327" spans="10:10" ht="12.75" customHeight="1" x14ac:dyDescent="0.25">
      <c r="J327" s="10"/>
    </row>
    <row r="328" spans="10:10" ht="12.75" customHeight="1" x14ac:dyDescent="0.25">
      <c r="J328" s="10"/>
    </row>
    <row r="329" spans="10:10" ht="12.75" customHeight="1" x14ac:dyDescent="0.25">
      <c r="J329" s="10"/>
    </row>
    <row r="330" spans="10:10" ht="12.75" customHeight="1" x14ac:dyDescent="0.25">
      <c r="J330" s="10"/>
    </row>
    <row r="331" spans="10:10" ht="12.75" customHeight="1" x14ac:dyDescent="0.25">
      <c r="J331" s="10"/>
    </row>
    <row r="332" spans="10:10" ht="12.75" customHeight="1" x14ac:dyDescent="0.25">
      <c r="J332" s="10"/>
    </row>
    <row r="333" spans="10:10" ht="12.75" customHeight="1" x14ac:dyDescent="0.25">
      <c r="J333" s="10"/>
    </row>
    <row r="334" spans="10:10" ht="12.75" customHeight="1" x14ac:dyDescent="0.25">
      <c r="J334" s="10"/>
    </row>
    <row r="335" spans="10:10" ht="12.75" customHeight="1" x14ac:dyDescent="0.25">
      <c r="J335" s="10"/>
    </row>
    <row r="336" spans="10:10" ht="12.75" customHeight="1" x14ac:dyDescent="0.25">
      <c r="J336" s="10"/>
    </row>
    <row r="337" spans="10:10" ht="12.75" customHeight="1" x14ac:dyDescent="0.25">
      <c r="J337" s="10"/>
    </row>
    <row r="338" spans="10:10" ht="12.75" customHeight="1" x14ac:dyDescent="0.25">
      <c r="J338" s="10"/>
    </row>
    <row r="339" spans="10:10" ht="12.75" customHeight="1" x14ac:dyDescent="0.25">
      <c r="J339" s="10"/>
    </row>
    <row r="340" spans="10:10" ht="12.75" customHeight="1" x14ac:dyDescent="0.25">
      <c r="J340" s="10"/>
    </row>
    <row r="341" spans="10:10" ht="12.75" customHeight="1" x14ac:dyDescent="0.25">
      <c r="J341" s="10"/>
    </row>
    <row r="342" spans="10:10" ht="12.75" customHeight="1" x14ac:dyDescent="0.25">
      <c r="J342" s="10"/>
    </row>
    <row r="343" spans="10:10" ht="12.75" customHeight="1" x14ac:dyDescent="0.25">
      <c r="J343" s="10"/>
    </row>
    <row r="344" spans="10:10" ht="12.75" customHeight="1" x14ac:dyDescent="0.25">
      <c r="J344" s="10"/>
    </row>
    <row r="345" spans="10:10" ht="12.75" customHeight="1" x14ac:dyDescent="0.25">
      <c r="J345" s="10"/>
    </row>
    <row r="346" spans="10:10" ht="12.75" customHeight="1" x14ac:dyDescent="0.25">
      <c r="J346" s="10"/>
    </row>
    <row r="347" spans="10:10" ht="12.75" customHeight="1" x14ac:dyDescent="0.25">
      <c r="J347" s="10"/>
    </row>
    <row r="348" spans="10:10" ht="12.75" customHeight="1" x14ac:dyDescent="0.25">
      <c r="J348" s="10"/>
    </row>
    <row r="349" spans="10:10" ht="12.75" customHeight="1" x14ac:dyDescent="0.25">
      <c r="J349" s="10"/>
    </row>
    <row r="350" spans="10:10" ht="12.75" customHeight="1" x14ac:dyDescent="0.25">
      <c r="J350" s="10"/>
    </row>
    <row r="351" spans="10:10" ht="12.75" customHeight="1" x14ac:dyDescent="0.25">
      <c r="J351" s="10"/>
    </row>
    <row r="352" spans="10:10" ht="12.75" customHeight="1" x14ac:dyDescent="0.25">
      <c r="J352" s="10"/>
    </row>
    <row r="353" spans="10:10" ht="12.75" customHeight="1" x14ac:dyDescent="0.25">
      <c r="J353" s="10"/>
    </row>
    <row r="354" spans="10:10" ht="12.75" customHeight="1" x14ac:dyDescent="0.25">
      <c r="J354" s="10"/>
    </row>
    <row r="355" spans="10:10" ht="12.75" customHeight="1" x14ac:dyDescent="0.25">
      <c r="J355" s="10"/>
    </row>
    <row r="356" spans="10:10" ht="12.75" customHeight="1" x14ac:dyDescent="0.25">
      <c r="J356" s="10"/>
    </row>
    <row r="357" spans="10:10" ht="12.75" customHeight="1" x14ac:dyDescent="0.25">
      <c r="J357" s="10"/>
    </row>
    <row r="358" spans="10:10" ht="12.75" customHeight="1" x14ac:dyDescent="0.25">
      <c r="J358" s="10"/>
    </row>
    <row r="359" spans="10:10" ht="12.75" customHeight="1" x14ac:dyDescent="0.25">
      <c r="J359" s="10"/>
    </row>
    <row r="360" spans="10:10" ht="12.75" customHeight="1" x14ac:dyDescent="0.25">
      <c r="J360" s="10"/>
    </row>
    <row r="361" spans="10:10" ht="12.75" customHeight="1" x14ac:dyDescent="0.25">
      <c r="J361" s="10"/>
    </row>
    <row r="362" spans="10:10" ht="12.75" customHeight="1" x14ac:dyDescent="0.25">
      <c r="J362" s="10"/>
    </row>
    <row r="363" spans="10:10" ht="12.75" customHeight="1" x14ac:dyDescent="0.25">
      <c r="J363" s="10"/>
    </row>
    <row r="364" spans="10:10" ht="12.75" customHeight="1" x14ac:dyDescent="0.25">
      <c r="J364" s="10"/>
    </row>
    <row r="365" spans="10:10" ht="12.75" customHeight="1" x14ac:dyDescent="0.25">
      <c r="J365" s="10"/>
    </row>
    <row r="366" spans="10:10" ht="12.75" customHeight="1" x14ac:dyDescent="0.25">
      <c r="J366" s="10"/>
    </row>
    <row r="367" spans="10:10" ht="12.75" customHeight="1" x14ac:dyDescent="0.25">
      <c r="J367" s="10"/>
    </row>
    <row r="368" spans="10:10" ht="12.75" customHeight="1" x14ac:dyDescent="0.25">
      <c r="J368" s="10"/>
    </row>
    <row r="369" spans="10:10" ht="12.75" customHeight="1" x14ac:dyDescent="0.25">
      <c r="J369" s="10"/>
    </row>
    <row r="370" spans="10:10" ht="12.75" customHeight="1" x14ac:dyDescent="0.25">
      <c r="J370" s="10"/>
    </row>
    <row r="371" spans="10:10" ht="12.75" customHeight="1" x14ac:dyDescent="0.25">
      <c r="J371" s="10"/>
    </row>
    <row r="372" spans="10:10" ht="12.75" customHeight="1" x14ac:dyDescent="0.25">
      <c r="J372" s="10"/>
    </row>
    <row r="373" spans="10:10" ht="12.75" customHeight="1" x14ac:dyDescent="0.25">
      <c r="J373" s="10"/>
    </row>
    <row r="374" spans="10:10" ht="12.75" customHeight="1" x14ac:dyDescent="0.25">
      <c r="J374" s="10"/>
    </row>
    <row r="375" spans="10:10" ht="12.75" customHeight="1" x14ac:dyDescent="0.25">
      <c r="J375" s="10"/>
    </row>
    <row r="376" spans="10:10" ht="12.75" customHeight="1" x14ac:dyDescent="0.25">
      <c r="J376" s="10"/>
    </row>
    <row r="377" spans="10:10" ht="12.75" customHeight="1" x14ac:dyDescent="0.25">
      <c r="J377" s="10"/>
    </row>
    <row r="378" spans="10:10" ht="12.75" customHeight="1" x14ac:dyDescent="0.25">
      <c r="J378" s="10"/>
    </row>
    <row r="379" spans="10:10" ht="12.75" customHeight="1" x14ac:dyDescent="0.25">
      <c r="J379" s="10"/>
    </row>
    <row r="380" spans="10:10" ht="12.75" customHeight="1" x14ac:dyDescent="0.25">
      <c r="J380" s="10"/>
    </row>
    <row r="381" spans="10:10" ht="12.75" customHeight="1" x14ac:dyDescent="0.25">
      <c r="J381" s="10"/>
    </row>
    <row r="382" spans="10:10" ht="12.75" customHeight="1" x14ac:dyDescent="0.25">
      <c r="J382" s="10"/>
    </row>
    <row r="383" spans="10:10" ht="12.75" customHeight="1" x14ac:dyDescent="0.25">
      <c r="J383" s="10"/>
    </row>
    <row r="384" spans="10:10" ht="12.75" customHeight="1" x14ac:dyDescent="0.25">
      <c r="J384" s="10"/>
    </row>
    <row r="385" spans="10:10" ht="12.75" customHeight="1" x14ac:dyDescent="0.25">
      <c r="J385" s="10"/>
    </row>
    <row r="386" spans="10:10" ht="12.75" customHeight="1" x14ac:dyDescent="0.25">
      <c r="J386" s="10"/>
    </row>
    <row r="387" spans="10:10" ht="12.75" customHeight="1" x14ac:dyDescent="0.25">
      <c r="J387" s="10"/>
    </row>
    <row r="388" spans="10:10" ht="12.75" customHeight="1" x14ac:dyDescent="0.25">
      <c r="J388" s="10"/>
    </row>
    <row r="389" spans="10:10" ht="12.75" customHeight="1" x14ac:dyDescent="0.25">
      <c r="J389" s="10"/>
    </row>
    <row r="390" spans="10:10" ht="12.75" customHeight="1" x14ac:dyDescent="0.25">
      <c r="J390" s="10"/>
    </row>
    <row r="391" spans="10:10" ht="12.75" customHeight="1" x14ac:dyDescent="0.25">
      <c r="J391" s="10"/>
    </row>
    <row r="392" spans="10:10" ht="12.75" customHeight="1" x14ac:dyDescent="0.25">
      <c r="J392" s="10"/>
    </row>
    <row r="393" spans="10:10" ht="12.75" customHeight="1" x14ac:dyDescent="0.25">
      <c r="J393" s="10"/>
    </row>
    <row r="394" spans="10:10" ht="12.75" customHeight="1" x14ac:dyDescent="0.25">
      <c r="J394" s="10"/>
    </row>
    <row r="395" spans="10:10" ht="12.75" customHeight="1" x14ac:dyDescent="0.25">
      <c r="J395" s="10"/>
    </row>
    <row r="396" spans="10:10" ht="12.75" customHeight="1" x14ac:dyDescent="0.25">
      <c r="J396" s="10"/>
    </row>
    <row r="397" spans="10:10" ht="12.75" customHeight="1" x14ac:dyDescent="0.25">
      <c r="J397" s="10"/>
    </row>
    <row r="398" spans="10:10" ht="12.75" customHeight="1" x14ac:dyDescent="0.25">
      <c r="J398" s="10"/>
    </row>
    <row r="399" spans="10:10" ht="12.75" customHeight="1" x14ac:dyDescent="0.25">
      <c r="J399" s="10"/>
    </row>
    <row r="400" spans="10:10" ht="12.75" customHeight="1" x14ac:dyDescent="0.25">
      <c r="J400" s="10"/>
    </row>
    <row r="401" spans="10:10" ht="12.75" customHeight="1" x14ac:dyDescent="0.25">
      <c r="J401" s="10"/>
    </row>
    <row r="402" spans="10:10" ht="12.75" customHeight="1" x14ac:dyDescent="0.25">
      <c r="J402" s="10"/>
    </row>
    <row r="403" spans="10:10" ht="12.75" customHeight="1" x14ac:dyDescent="0.25">
      <c r="J403" s="10"/>
    </row>
    <row r="404" spans="10:10" ht="12.75" customHeight="1" x14ac:dyDescent="0.25">
      <c r="J404" s="10"/>
    </row>
    <row r="405" spans="10:10" ht="12.75" customHeight="1" x14ac:dyDescent="0.25">
      <c r="J405" s="10"/>
    </row>
    <row r="406" spans="10:10" ht="12.75" customHeight="1" x14ac:dyDescent="0.25">
      <c r="J406" s="10"/>
    </row>
    <row r="407" spans="10:10" ht="12.75" customHeight="1" x14ac:dyDescent="0.25">
      <c r="J407" s="10"/>
    </row>
    <row r="408" spans="10:10" ht="12.75" customHeight="1" x14ac:dyDescent="0.25">
      <c r="J408" s="10"/>
    </row>
    <row r="409" spans="10:10" ht="12.75" customHeight="1" x14ac:dyDescent="0.25">
      <c r="J409" s="10"/>
    </row>
    <row r="410" spans="10:10" ht="12.75" customHeight="1" x14ac:dyDescent="0.25">
      <c r="J410" s="10"/>
    </row>
    <row r="411" spans="10:10" ht="12.75" customHeight="1" x14ac:dyDescent="0.25">
      <c r="J411" s="10"/>
    </row>
    <row r="412" spans="10:10" ht="12.75" customHeight="1" x14ac:dyDescent="0.25">
      <c r="J412" s="10"/>
    </row>
    <row r="413" spans="10:10" ht="12.75" customHeight="1" x14ac:dyDescent="0.25">
      <c r="J413" s="10"/>
    </row>
    <row r="414" spans="10:10" ht="12.75" customHeight="1" x14ac:dyDescent="0.25">
      <c r="J414" s="10"/>
    </row>
    <row r="415" spans="10:10" ht="12.75" customHeight="1" x14ac:dyDescent="0.25">
      <c r="J415" s="10"/>
    </row>
    <row r="416" spans="10:10" ht="12.75" customHeight="1" x14ac:dyDescent="0.25">
      <c r="J416" s="10"/>
    </row>
    <row r="417" spans="10:10" ht="12.75" customHeight="1" x14ac:dyDescent="0.25">
      <c r="J417" s="10"/>
    </row>
    <row r="418" spans="10:10" ht="12.75" customHeight="1" x14ac:dyDescent="0.25">
      <c r="J418" s="10"/>
    </row>
    <row r="419" spans="10:10" ht="12.75" customHeight="1" x14ac:dyDescent="0.25">
      <c r="J419" s="10"/>
    </row>
    <row r="420" spans="10:10" ht="12.75" customHeight="1" x14ac:dyDescent="0.25">
      <c r="J420" s="10"/>
    </row>
    <row r="421" spans="10:10" ht="12.75" customHeight="1" x14ac:dyDescent="0.25">
      <c r="J421" s="10"/>
    </row>
    <row r="422" spans="10:10" ht="12.75" customHeight="1" x14ac:dyDescent="0.25">
      <c r="J422" s="10"/>
    </row>
    <row r="423" spans="10:10" ht="12.75" customHeight="1" x14ac:dyDescent="0.25">
      <c r="J423" s="10"/>
    </row>
    <row r="424" spans="10:10" ht="12.75" customHeight="1" x14ac:dyDescent="0.25">
      <c r="J424" s="10"/>
    </row>
    <row r="425" spans="10:10" ht="12.75" customHeight="1" x14ac:dyDescent="0.25">
      <c r="J425" s="10"/>
    </row>
    <row r="426" spans="10:10" ht="12.75" customHeight="1" x14ac:dyDescent="0.25">
      <c r="J426" s="10"/>
    </row>
    <row r="427" spans="10:10" ht="12.75" customHeight="1" x14ac:dyDescent="0.25">
      <c r="J427" s="10"/>
    </row>
    <row r="428" spans="10:10" ht="12.75" customHeight="1" x14ac:dyDescent="0.25">
      <c r="J428" s="10"/>
    </row>
    <row r="429" spans="10:10" ht="12.75" customHeight="1" x14ac:dyDescent="0.25">
      <c r="J429" s="10"/>
    </row>
    <row r="430" spans="10:10" ht="12.75" customHeight="1" x14ac:dyDescent="0.25">
      <c r="J430" s="10"/>
    </row>
    <row r="431" spans="10:10" ht="12.75" customHeight="1" x14ac:dyDescent="0.25">
      <c r="J431" s="10"/>
    </row>
    <row r="432" spans="10:10" ht="12.75" customHeight="1" x14ac:dyDescent="0.25">
      <c r="J432" s="10"/>
    </row>
    <row r="433" spans="10:10" ht="12.75" customHeight="1" x14ac:dyDescent="0.25">
      <c r="J433" s="10"/>
    </row>
    <row r="434" spans="10:10" ht="12.75" customHeight="1" x14ac:dyDescent="0.25">
      <c r="J434" s="10"/>
    </row>
    <row r="435" spans="10:10" ht="12.75" customHeight="1" x14ac:dyDescent="0.25">
      <c r="J435" s="10"/>
    </row>
    <row r="436" spans="10:10" ht="12.75" customHeight="1" x14ac:dyDescent="0.25">
      <c r="J436" s="10"/>
    </row>
    <row r="437" spans="10:10" ht="12.75" customHeight="1" x14ac:dyDescent="0.25">
      <c r="J437" s="10"/>
    </row>
    <row r="438" spans="10:10" ht="12.75" customHeight="1" x14ac:dyDescent="0.25">
      <c r="J438" s="10"/>
    </row>
    <row r="439" spans="10:10" ht="12.75" customHeight="1" x14ac:dyDescent="0.25">
      <c r="J439" s="10"/>
    </row>
    <row r="440" spans="10:10" ht="12.75" customHeight="1" x14ac:dyDescent="0.25">
      <c r="J440" s="10"/>
    </row>
    <row r="441" spans="10:10" ht="12.75" customHeight="1" x14ac:dyDescent="0.25">
      <c r="J441" s="10"/>
    </row>
    <row r="442" spans="10:10" ht="12.75" customHeight="1" x14ac:dyDescent="0.25">
      <c r="J442" s="10"/>
    </row>
    <row r="443" spans="10:10" ht="12.75" customHeight="1" x14ac:dyDescent="0.25">
      <c r="J443" s="10"/>
    </row>
    <row r="444" spans="10:10" ht="12.75" customHeight="1" x14ac:dyDescent="0.25">
      <c r="J444" s="10"/>
    </row>
    <row r="445" spans="10:10" ht="12.75" customHeight="1" x14ac:dyDescent="0.25">
      <c r="J445" s="10"/>
    </row>
    <row r="446" spans="10:10" ht="12.75" customHeight="1" x14ac:dyDescent="0.25">
      <c r="J446" s="10"/>
    </row>
    <row r="447" spans="10:10" ht="12.75" customHeight="1" x14ac:dyDescent="0.25">
      <c r="J447" s="10"/>
    </row>
    <row r="448" spans="10:10" ht="12.75" customHeight="1" x14ac:dyDescent="0.25">
      <c r="J448" s="10"/>
    </row>
    <row r="449" spans="10:10" ht="12.75" customHeight="1" x14ac:dyDescent="0.25">
      <c r="J449" s="10"/>
    </row>
    <row r="450" spans="10:10" ht="12.75" customHeight="1" x14ac:dyDescent="0.25">
      <c r="J450" s="10"/>
    </row>
    <row r="451" spans="10:10" ht="12.75" customHeight="1" x14ac:dyDescent="0.25">
      <c r="J451" s="10"/>
    </row>
    <row r="452" spans="10:10" ht="12.75" customHeight="1" x14ac:dyDescent="0.25">
      <c r="J452" s="10"/>
    </row>
    <row r="453" spans="10:10" ht="12.75" customHeight="1" x14ac:dyDescent="0.25">
      <c r="J453" s="10"/>
    </row>
    <row r="454" spans="10:10" ht="12.75" customHeight="1" x14ac:dyDescent="0.25">
      <c r="J454" s="10"/>
    </row>
    <row r="455" spans="10:10" ht="12.75" customHeight="1" x14ac:dyDescent="0.25">
      <c r="J455" s="10"/>
    </row>
    <row r="456" spans="10:10" ht="12.75" customHeight="1" x14ac:dyDescent="0.25">
      <c r="J456" s="10"/>
    </row>
    <row r="457" spans="10:10" ht="12.75" customHeight="1" x14ac:dyDescent="0.25">
      <c r="J457" s="10"/>
    </row>
    <row r="458" spans="10:10" ht="12.75" customHeight="1" x14ac:dyDescent="0.25">
      <c r="J458" s="10"/>
    </row>
    <row r="459" spans="10:10" ht="12.75" customHeight="1" x14ac:dyDescent="0.25">
      <c r="J459" s="10"/>
    </row>
    <row r="460" spans="10:10" ht="12.75" customHeight="1" x14ac:dyDescent="0.25">
      <c r="J460" s="10"/>
    </row>
    <row r="461" spans="10:10" ht="12.75" customHeight="1" x14ac:dyDescent="0.25">
      <c r="J461" s="10"/>
    </row>
    <row r="462" spans="10:10" ht="12.75" customHeight="1" x14ac:dyDescent="0.25">
      <c r="J462" s="10"/>
    </row>
    <row r="463" spans="10:10" ht="12.75" customHeight="1" x14ac:dyDescent="0.25">
      <c r="J463" s="10"/>
    </row>
    <row r="464" spans="10:10" ht="12.75" customHeight="1" x14ac:dyDescent="0.25">
      <c r="J464" s="10"/>
    </row>
    <row r="465" spans="10:10" ht="12.75" customHeight="1" x14ac:dyDescent="0.25">
      <c r="J465" s="10"/>
    </row>
    <row r="466" spans="10:10" ht="12.75" customHeight="1" x14ac:dyDescent="0.25">
      <c r="J466" s="10"/>
    </row>
    <row r="467" spans="10:10" ht="12.75" customHeight="1" x14ac:dyDescent="0.25">
      <c r="J467" s="10"/>
    </row>
    <row r="468" spans="10:10" ht="12.75" customHeight="1" x14ac:dyDescent="0.25">
      <c r="J468" s="10"/>
    </row>
    <row r="469" spans="10:10" ht="12.75" customHeight="1" x14ac:dyDescent="0.25">
      <c r="J469" s="10"/>
    </row>
    <row r="470" spans="10:10" ht="12.75" customHeight="1" x14ac:dyDescent="0.25">
      <c r="J470" s="10"/>
    </row>
    <row r="471" spans="10:10" ht="12.75" customHeight="1" x14ac:dyDescent="0.25">
      <c r="J471" s="10"/>
    </row>
    <row r="472" spans="10:10" ht="12.75" customHeight="1" x14ac:dyDescent="0.25">
      <c r="J472" s="10"/>
    </row>
    <row r="473" spans="10:10" ht="12.75" customHeight="1" x14ac:dyDescent="0.25">
      <c r="J473" s="10"/>
    </row>
    <row r="474" spans="10:10" ht="12.75" customHeight="1" x14ac:dyDescent="0.25">
      <c r="J474" s="10"/>
    </row>
    <row r="475" spans="10:10" ht="12.75" customHeight="1" x14ac:dyDescent="0.25">
      <c r="J475" s="10"/>
    </row>
    <row r="476" spans="10:10" ht="12.75" customHeight="1" x14ac:dyDescent="0.25">
      <c r="J476" s="10"/>
    </row>
    <row r="477" spans="10:10" ht="12.75" customHeight="1" x14ac:dyDescent="0.25">
      <c r="J477" s="10"/>
    </row>
    <row r="478" spans="10:10" ht="12.75" customHeight="1" x14ac:dyDescent="0.25">
      <c r="J478" s="10"/>
    </row>
    <row r="479" spans="10:10" ht="12.75" customHeight="1" x14ac:dyDescent="0.25">
      <c r="J479" s="10"/>
    </row>
    <row r="480" spans="10:10" ht="12.75" customHeight="1" x14ac:dyDescent="0.25">
      <c r="J480" s="10"/>
    </row>
    <row r="481" spans="10:10" ht="12.75" customHeight="1" x14ac:dyDescent="0.25">
      <c r="J481" s="10"/>
    </row>
    <row r="482" spans="10:10" ht="12.75" customHeight="1" x14ac:dyDescent="0.25">
      <c r="J482" s="10"/>
    </row>
    <row r="483" spans="10:10" ht="12.75" customHeight="1" x14ac:dyDescent="0.25">
      <c r="J483" s="10"/>
    </row>
    <row r="484" spans="10:10" ht="12.75" customHeight="1" x14ac:dyDescent="0.25">
      <c r="J484" s="10"/>
    </row>
    <row r="485" spans="10:10" ht="12.75" customHeight="1" x14ac:dyDescent="0.25">
      <c r="J485" s="10"/>
    </row>
    <row r="486" spans="10:10" ht="12.75" customHeight="1" x14ac:dyDescent="0.25">
      <c r="J486" s="10"/>
    </row>
    <row r="487" spans="10:10" ht="12.75" customHeight="1" x14ac:dyDescent="0.25">
      <c r="J487" s="10"/>
    </row>
    <row r="488" spans="10:10" ht="12.75" customHeight="1" x14ac:dyDescent="0.25">
      <c r="J488" s="10"/>
    </row>
    <row r="489" spans="10:10" ht="12.75" customHeight="1" x14ac:dyDescent="0.25">
      <c r="J489" s="10"/>
    </row>
    <row r="490" spans="10:10" ht="12.75" customHeight="1" x14ac:dyDescent="0.25">
      <c r="J490" s="10"/>
    </row>
    <row r="491" spans="10:10" ht="12.75" customHeight="1" x14ac:dyDescent="0.25">
      <c r="J491" s="10"/>
    </row>
    <row r="492" spans="10:10" ht="12.75" customHeight="1" x14ac:dyDescent="0.25">
      <c r="J492" s="10"/>
    </row>
    <row r="493" spans="10:10" ht="12.75" customHeight="1" x14ac:dyDescent="0.25">
      <c r="J493" s="10"/>
    </row>
    <row r="494" spans="10:10" ht="12.75" customHeight="1" x14ac:dyDescent="0.25">
      <c r="J494" s="10"/>
    </row>
    <row r="495" spans="10:10" ht="12.75" customHeight="1" x14ac:dyDescent="0.25">
      <c r="J495" s="10"/>
    </row>
    <row r="496" spans="10:10" ht="12.75" customHeight="1" x14ac:dyDescent="0.25">
      <c r="J496" s="10"/>
    </row>
    <row r="497" spans="10:10" ht="12.75" customHeight="1" x14ac:dyDescent="0.25">
      <c r="J497" s="10"/>
    </row>
    <row r="498" spans="10:10" ht="12.75" customHeight="1" x14ac:dyDescent="0.25">
      <c r="J498" s="10"/>
    </row>
    <row r="499" spans="10:10" ht="12.75" customHeight="1" x14ac:dyDescent="0.25">
      <c r="J499" s="10"/>
    </row>
    <row r="500" spans="10:10" ht="12.75" customHeight="1" x14ac:dyDescent="0.25">
      <c r="J500" s="10"/>
    </row>
    <row r="501" spans="10:10" ht="12.75" customHeight="1" x14ac:dyDescent="0.25">
      <c r="J501" s="10"/>
    </row>
    <row r="502" spans="10:10" ht="12.75" customHeight="1" x14ac:dyDescent="0.25">
      <c r="J502" s="10"/>
    </row>
    <row r="503" spans="10:10" ht="12.75" customHeight="1" x14ac:dyDescent="0.25">
      <c r="J503" s="10"/>
    </row>
    <row r="504" spans="10:10" ht="12.75" customHeight="1" x14ac:dyDescent="0.25">
      <c r="J504" s="10"/>
    </row>
    <row r="505" spans="10:10" ht="12.75" customHeight="1" x14ac:dyDescent="0.25">
      <c r="J505" s="10"/>
    </row>
    <row r="506" spans="10:10" ht="12.75" customHeight="1" x14ac:dyDescent="0.25">
      <c r="J506" s="10"/>
    </row>
    <row r="507" spans="10:10" ht="12.75" customHeight="1" x14ac:dyDescent="0.25">
      <c r="J507" s="10"/>
    </row>
    <row r="508" spans="10:10" ht="12.75" customHeight="1" x14ac:dyDescent="0.25">
      <c r="J508" s="10"/>
    </row>
    <row r="509" spans="10:10" ht="12.75" customHeight="1" x14ac:dyDescent="0.25">
      <c r="J509" s="10"/>
    </row>
    <row r="510" spans="10:10" ht="12.75" customHeight="1" x14ac:dyDescent="0.25">
      <c r="J510" s="10"/>
    </row>
    <row r="511" spans="10:10" ht="12.75" customHeight="1" x14ac:dyDescent="0.25">
      <c r="J511" s="10"/>
    </row>
    <row r="512" spans="10:10" ht="12.75" customHeight="1" x14ac:dyDescent="0.25">
      <c r="J512" s="10"/>
    </row>
    <row r="513" spans="10:10" ht="12.75" customHeight="1" x14ac:dyDescent="0.25">
      <c r="J513" s="10"/>
    </row>
    <row r="514" spans="10:10" ht="12.75" customHeight="1" x14ac:dyDescent="0.25">
      <c r="J514" s="10"/>
    </row>
    <row r="515" spans="10:10" ht="12.75" customHeight="1" x14ac:dyDescent="0.25">
      <c r="J515" s="10"/>
    </row>
    <row r="516" spans="10:10" ht="12.75" customHeight="1" x14ac:dyDescent="0.25">
      <c r="J516" s="10"/>
    </row>
    <row r="517" spans="10:10" ht="12.75" customHeight="1" x14ac:dyDescent="0.25">
      <c r="J517" s="10"/>
    </row>
    <row r="518" spans="10:10" ht="12.75" customHeight="1" x14ac:dyDescent="0.25">
      <c r="J518" s="10"/>
    </row>
    <row r="519" spans="10:10" ht="12.75" customHeight="1" x14ac:dyDescent="0.25">
      <c r="J519" s="10"/>
    </row>
    <row r="520" spans="10:10" ht="12.75" customHeight="1" x14ac:dyDescent="0.25">
      <c r="J520" s="10"/>
    </row>
    <row r="521" spans="10:10" ht="12.75" customHeight="1" x14ac:dyDescent="0.25">
      <c r="J521" s="10"/>
    </row>
    <row r="522" spans="10:10" ht="12.75" customHeight="1" x14ac:dyDescent="0.25">
      <c r="J522" s="10"/>
    </row>
    <row r="523" spans="10:10" ht="12.75" customHeight="1" x14ac:dyDescent="0.25">
      <c r="J523" s="10"/>
    </row>
    <row r="524" spans="10:10" ht="12.75" customHeight="1" x14ac:dyDescent="0.25">
      <c r="J524" s="10"/>
    </row>
    <row r="525" spans="10:10" ht="12.75" customHeight="1" x14ac:dyDescent="0.25">
      <c r="J525" s="10"/>
    </row>
    <row r="526" spans="10:10" ht="12.75" customHeight="1" x14ac:dyDescent="0.25">
      <c r="J526" s="10"/>
    </row>
    <row r="527" spans="10:10" ht="12.75" customHeight="1" x14ac:dyDescent="0.25">
      <c r="J527" s="10"/>
    </row>
    <row r="528" spans="10:10" ht="12.75" customHeight="1" x14ac:dyDescent="0.25">
      <c r="J528" s="10"/>
    </row>
    <row r="529" spans="10:10" ht="12.75" customHeight="1" x14ac:dyDescent="0.25">
      <c r="J529" s="10"/>
    </row>
    <row r="530" spans="10:10" ht="12.75" customHeight="1" x14ac:dyDescent="0.25">
      <c r="J530" s="10"/>
    </row>
    <row r="531" spans="10:10" ht="12.75" customHeight="1" x14ac:dyDescent="0.25">
      <c r="J531" s="10"/>
    </row>
    <row r="532" spans="10:10" ht="12.75" customHeight="1" x14ac:dyDescent="0.25">
      <c r="J532" s="10"/>
    </row>
    <row r="533" spans="10:10" ht="12.75" customHeight="1" x14ac:dyDescent="0.25">
      <c r="J533" s="10"/>
    </row>
    <row r="534" spans="10:10" ht="12.75" customHeight="1" x14ac:dyDescent="0.25">
      <c r="J534" s="10"/>
    </row>
    <row r="535" spans="10:10" ht="12.75" customHeight="1" x14ac:dyDescent="0.25">
      <c r="J535" s="10"/>
    </row>
    <row r="536" spans="10:10" ht="12.75" customHeight="1" x14ac:dyDescent="0.25">
      <c r="J536" s="10"/>
    </row>
    <row r="537" spans="10:10" ht="12.75" customHeight="1" x14ac:dyDescent="0.25">
      <c r="J537" s="10"/>
    </row>
    <row r="538" spans="10:10" ht="12.75" customHeight="1" x14ac:dyDescent="0.25">
      <c r="J538" s="10"/>
    </row>
    <row r="539" spans="10:10" ht="12.75" customHeight="1" x14ac:dyDescent="0.25">
      <c r="J539" s="10"/>
    </row>
    <row r="540" spans="10:10" ht="12.75" customHeight="1" x14ac:dyDescent="0.25">
      <c r="J540" s="10"/>
    </row>
    <row r="541" spans="10:10" ht="12.75" customHeight="1" x14ac:dyDescent="0.25">
      <c r="J541" s="10"/>
    </row>
    <row r="542" spans="10:10" ht="12.75" customHeight="1" x14ac:dyDescent="0.25">
      <c r="J542" s="10"/>
    </row>
    <row r="543" spans="10:10" ht="12.75" customHeight="1" x14ac:dyDescent="0.25">
      <c r="J543" s="10"/>
    </row>
    <row r="544" spans="10:10" ht="12.75" customHeight="1" x14ac:dyDescent="0.25">
      <c r="J544" s="10"/>
    </row>
    <row r="545" spans="10:10" ht="12.75" customHeight="1" x14ac:dyDescent="0.25">
      <c r="J545" s="10"/>
    </row>
    <row r="546" spans="10:10" ht="12.75" customHeight="1" x14ac:dyDescent="0.25">
      <c r="J546" s="10"/>
    </row>
    <row r="547" spans="10:10" ht="12.75" customHeight="1" x14ac:dyDescent="0.25">
      <c r="J547" s="10"/>
    </row>
    <row r="548" spans="10:10" ht="12.75" customHeight="1" x14ac:dyDescent="0.25">
      <c r="J548" s="10"/>
    </row>
    <row r="549" spans="10:10" ht="12.75" customHeight="1" x14ac:dyDescent="0.25">
      <c r="J549" s="10"/>
    </row>
    <row r="550" spans="10:10" ht="12.75" customHeight="1" x14ac:dyDescent="0.25">
      <c r="J550" s="10"/>
    </row>
    <row r="551" spans="10:10" ht="12.75" customHeight="1" x14ac:dyDescent="0.25">
      <c r="J551" s="10"/>
    </row>
    <row r="552" spans="10:10" ht="12.75" customHeight="1" x14ac:dyDescent="0.25">
      <c r="J552" s="10"/>
    </row>
    <row r="553" spans="10:10" ht="12.75" customHeight="1" x14ac:dyDescent="0.25">
      <c r="J553" s="10"/>
    </row>
    <row r="554" spans="10:10" ht="12.75" customHeight="1" x14ac:dyDescent="0.25">
      <c r="J554" s="10"/>
    </row>
    <row r="555" spans="10:10" ht="12.75" customHeight="1" x14ac:dyDescent="0.25">
      <c r="J555" s="10"/>
    </row>
    <row r="556" spans="10:10" ht="12.75" customHeight="1" x14ac:dyDescent="0.25">
      <c r="J556" s="10"/>
    </row>
    <row r="557" spans="10:10" ht="12.75" customHeight="1" x14ac:dyDescent="0.25">
      <c r="J557" s="10"/>
    </row>
    <row r="558" spans="10:10" ht="12.75" customHeight="1" x14ac:dyDescent="0.25">
      <c r="J558" s="10"/>
    </row>
    <row r="559" spans="10:10" ht="12.75" customHeight="1" x14ac:dyDescent="0.25">
      <c r="J559" s="10"/>
    </row>
    <row r="560" spans="10:10" ht="12.75" customHeight="1" x14ac:dyDescent="0.25">
      <c r="J560" s="10"/>
    </row>
    <row r="561" spans="10:10" ht="12.75" customHeight="1" x14ac:dyDescent="0.25">
      <c r="J561" s="10"/>
    </row>
    <row r="562" spans="10:10" ht="12.75" customHeight="1" x14ac:dyDescent="0.25">
      <c r="J562" s="10"/>
    </row>
    <row r="563" spans="10:10" ht="12.75" customHeight="1" x14ac:dyDescent="0.25">
      <c r="J563" s="10"/>
    </row>
    <row r="564" spans="10:10" ht="12.75" customHeight="1" x14ac:dyDescent="0.25">
      <c r="J564" s="10"/>
    </row>
    <row r="565" spans="10:10" ht="12.75" customHeight="1" x14ac:dyDescent="0.25">
      <c r="J565" s="10"/>
    </row>
    <row r="566" spans="10:10" ht="12.75" customHeight="1" x14ac:dyDescent="0.25">
      <c r="J566" s="10"/>
    </row>
    <row r="567" spans="10:10" ht="12.75" customHeight="1" x14ac:dyDescent="0.25">
      <c r="J567" s="10"/>
    </row>
    <row r="568" spans="10:10" ht="12.75" customHeight="1" x14ac:dyDescent="0.25">
      <c r="J568" s="10"/>
    </row>
    <row r="569" spans="10:10" ht="12.75" customHeight="1" x14ac:dyDescent="0.25">
      <c r="J569" s="10"/>
    </row>
    <row r="570" spans="10:10" ht="12.75" customHeight="1" x14ac:dyDescent="0.25">
      <c r="J570" s="10"/>
    </row>
    <row r="571" spans="10:10" ht="12.75" customHeight="1" x14ac:dyDescent="0.25">
      <c r="J571" s="10"/>
    </row>
    <row r="572" spans="10:10" ht="12.75" customHeight="1" x14ac:dyDescent="0.25">
      <c r="J572" s="10"/>
    </row>
    <row r="573" spans="10:10" ht="12.75" customHeight="1" x14ac:dyDescent="0.25">
      <c r="J573" s="10"/>
    </row>
    <row r="574" spans="10:10" ht="12.75" customHeight="1" x14ac:dyDescent="0.25">
      <c r="J574" s="10"/>
    </row>
    <row r="575" spans="10:10" ht="12.75" customHeight="1" x14ac:dyDescent="0.25">
      <c r="J575" s="10"/>
    </row>
    <row r="576" spans="10:10" ht="12.75" customHeight="1" x14ac:dyDescent="0.25">
      <c r="J576" s="10"/>
    </row>
    <row r="577" spans="10:10" ht="12.75" customHeight="1" x14ac:dyDescent="0.25">
      <c r="J577" s="10"/>
    </row>
    <row r="578" spans="10:10" ht="12.75" customHeight="1" x14ac:dyDescent="0.25">
      <c r="J578" s="10"/>
    </row>
    <row r="579" spans="10:10" ht="12.75" customHeight="1" x14ac:dyDescent="0.25">
      <c r="J579" s="10"/>
    </row>
    <row r="580" spans="10:10" ht="12.75" customHeight="1" x14ac:dyDescent="0.25">
      <c r="J580" s="10"/>
    </row>
    <row r="581" spans="10:10" ht="12.75" customHeight="1" x14ac:dyDescent="0.25">
      <c r="J581" s="10"/>
    </row>
    <row r="582" spans="10:10" ht="12.75" customHeight="1" x14ac:dyDescent="0.25">
      <c r="J582" s="10"/>
    </row>
    <row r="583" spans="10:10" ht="12.75" customHeight="1" x14ac:dyDescent="0.25">
      <c r="J583" s="10"/>
    </row>
    <row r="584" spans="10:10" ht="12.75" customHeight="1" x14ac:dyDescent="0.25">
      <c r="J584" s="10"/>
    </row>
    <row r="585" spans="10:10" ht="12.75" customHeight="1" x14ac:dyDescent="0.25">
      <c r="J585" s="10"/>
    </row>
    <row r="586" spans="10:10" ht="12.75" customHeight="1" x14ac:dyDescent="0.25">
      <c r="J586" s="10"/>
    </row>
    <row r="587" spans="10:10" ht="12.75" customHeight="1" x14ac:dyDescent="0.25">
      <c r="J587" s="10"/>
    </row>
    <row r="588" spans="10:10" ht="12.75" customHeight="1" x14ac:dyDescent="0.25">
      <c r="J588" s="10"/>
    </row>
    <row r="589" spans="10:10" ht="12.75" customHeight="1" x14ac:dyDescent="0.25">
      <c r="J589" s="10"/>
    </row>
    <row r="590" spans="10:10" ht="12.75" customHeight="1" x14ac:dyDescent="0.25">
      <c r="J590" s="10"/>
    </row>
    <row r="591" spans="10:10" ht="12.75" customHeight="1" x14ac:dyDescent="0.25">
      <c r="J591" s="10"/>
    </row>
    <row r="592" spans="10:10" ht="12.75" customHeight="1" x14ac:dyDescent="0.25">
      <c r="J592" s="10"/>
    </row>
    <row r="593" spans="10:10" ht="12.75" customHeight="1" x14ac:dyDescent="0.25">
      <c r="J593" s="10"/>
    </row>
    <row r="594" spans="10:10" ht="12.75" customHeight="1" x14ac:dyDescent="0.25">
      <c r="J594" s="10"/>
    </row>
    <row r="595" spans="10:10" ht="12.75" customHeight="1" x14ac:dyDescent="0.25">
      <c r="J595" s="10"/>
    </row>
    <row r="596" spans="10:10" ht="12.75" customHeight="1" x14ac:dyDescent="0.25">
      <c r="J596" s="10"/>
    </row>
    <row r="597" spans="10:10" ht="12.75" customHeight="1" x14ac:dyDescent="0.25">
      <c r="J597" s="10"/>
    </row>
    <row r="598" spans="10:10" ht="12.75" customHeight="1" x14ac:dyDescent="0.25">
      <c r="J598" s="10"/>
    </row>
    <row r="599" spans="10:10" ht="12.75" customHeight="1" x14ac:dyDescent="0.25">
      <c r="J599" s="10"/>
    </row>
    <row r="600" spans="10:10" ht="12.75" customHeight="1" x14ac:dyDescent="0.25">
      <c r="J600" s="10"/>
    </row>
    <row r="601" spans="10:10" ht="12.75" customHeight="1" x14ac:dyDescent="0.25">
      <c r="J601" s="10"/>
    </row>
    <row r="602" spans="10:10" ht="12.75" customHeight="1" x14ac:dyDescent="0.25">
      <c r="J602" s="10"/>
    </row>
    <row r="603" spans="10:10" ht="12.75" customHeight="1" x14ac:dyDescent="0.25">
      <c r="J603" s="10"/>
    </row>
    <row r="604" spans="10:10" ht="12.75" customHeight="1" x14ac:dyDescent="0.25">
      <c r="J604" s="10"/>
    </row>
    <row r="605" spans="10:10" ht="12.75" customHeight="1" x14ac:dyDescent="0.25">
      <c r="J605" s="10"/>
    </row>
    <row r="606" spans="10:10" ht="12.75" customHeight="1" x14ac:dyDescent="0.25">
      <c r="J606" s="10"/>
    </row>
    <row r="607" spans="10:10" ht="12.75" customHeight="1" x14ac:dyDescent="0.25">
      <c r="J607" s="10"/>
    </row>
    <row r="608" spans="10:10" ht="12.75" customHeight="1" x14ac:dyDescent="0.25">
      <c r="J608" s="10"/>
    </row>
    <row r="609" spans="10:10" ht="12.75" customHeight="1" x14ac:dyDescent="0.25">
      <c r="J609" s="10"/>
    </row>
    <row r="610" spans="10:10" ht="12.75" customHeight="1" x14ac:dyDescent="0.25">
      <c r="J610" s="10"/>
    </row>
    <row r="611" spans="10:10" ht="12.75" customHeight="1" x14ac:dyDescent="0.25">
      <c r="J611" s="10"/>
    </row>
    <row r="612" spans="10:10" ht="12.75" customHeight="1" x14ac:dyDescent="0.25">
      <c r="J612" s="10"/>
    </row>
    <row r="613" spans="10:10" ht="12.75" customHeight="1" x14ac:dyDescent="0.25">
      <c r="J613" s="10"/>
    </row>
    <row r="614" spans="10:10" ht="12.75" customHeight="1" x14ac:dyDescent="0.25">
      <c r="J614" s="10"/>
    </row>
    <row r="615" spans="10:10" ht="12.75" customHeight="1" x14ac:dyDescent="0.25">
      <c r="J615" s="10"/>
    </row>
    <row r="616" spans="10:10" ht="12.75" customHeight="1" x14ac:dyDescent="0.25">
      <c r="J616" s="10"/>
    </row>
    <row r="617" spans="10:10" ht="12.75" customHeight="1" x14ac:dyDescent="0.25">
      <c r="J617" s="10"/>
    </row>
    <row r="618" spans="10:10" ht="12.75" customHeight="1" x14ac:dyDescent="0.25">
      <c r="J618" s="10"/>
    </row>
    <row r="619" spans="10:10" ht="12.75" customHeight="1" x14ac:dyDescent="0.25">
      <c r="J619" s="10"/>
    </row>
    <row r="620" spans="10:10" ht="12.75" customHeight="1" x14ac:dyDescent="0.25">
      <c r="J620" s="10"/>
    </row>
    <row r="621" spans="10:10" ht="12.75" customHeight="1" x14ac:dyDescent="0.25">
      <c r="J621" s="10"/>
    </row>
    <row r="622" spans="10:10" ht="12.75" customHeight="1" x14ac:dyDescent="0.25">
      <c r="J622" s="10"/>
    </row>
    <row r="623" spans="10:10" ht="12.75" customHeight="1" x14ac:dyDescent="0.25">
      <c r="J623" s="10"/>
    </row>
    <row r="624" spans="10:10" ht="12.75" customHeight="1" x14ac:dyDescent="0.25">
      <c r="J624" s="10"/>
    </row>
    <row r="625" spans="10:10" ht="12.75" customHeight="1" x14ac:dyDescent="0.25">
      <c r="J625" s="10"/>
    </row>
    <row r="626" spans="10:10" ht="12.75" customHeight="1" x14ac:dyDescent="0.25">
      <c r="J626" s="10"/>
    </row>
    <row r="627" spans="10:10" ht="12.75" customHeight="1" x14ac:dyDescent="0.25">
      <c r="J627" s="10"/>
    </row>
    <row r="628" spans="10:10" ht="12.75" customHeight="1" x14ac:dyDescent="0.25">
      <c r="J628" s="10"/>
    </row>
    <row r="629" spans="10:10" ht="12.75" customHeight="1" x14ac:dyDescent="0.25">
      <c r="J629" s="10"/>
    </row>
    <row r="630" spans="10:10" ht="12.75" customHeight="1" x14ac:dyDescent="0.25">
      <c r="J630" s="10"/>
    </row>
    <row r="631" spans="10:10" ht="12.75" customHeight="1" x14ac:dyDescent="0.25">
      <c r="J631" s="10"/>
    </row>
    <row r="632" spans="10:10" ht="12.75" customHeight="1" x14ac:dyDescent="0.25">
      <c r="J632" s="10"/>
    </row>
    <row r="633" spans="10:10" ht="12.75" customHeight="1" x14ac:dyDescent="0.25">
      <c r="J633" s="10"/>
    </row>
    <row r="634" spans="10:10" ht="12.75" customHeight="1" x14ac:dyDescent="0.25">
      <c r="J634" s="10"/>
    </row>
    <row r="635" spans="10:10" ht="12.75" customHeight="1" x14ac:dyDescent="0.25">
      <c r="J635" s="10"/>
    </row>
    <row r="636" spans="10:10" ht="12.75" customHeight="1" x14ac:dyDescent="0.25">
      <c r="J636" s="10"/>
    </row>
    <row r="637" spans="10:10" ht="12.75" customHeight="1" x14ac:dyDescent="0.25">
      <c r="J637" s="10"/>
    </row>
    <row r="638" spans="10:10" ht="12.75" customHeight="1" x14ac:dyDescent="0.25">
      <c r="J638" s="10"/>
    </row>
    <row r="639" spans="10:10" ht="12.75" customHeight="1" x14ac:dyDescent="0.25">
      <c r="J639" s="10"/>
    </row>
    <row r="640" spans="10:10" ht="12.75" customHeight="1" x14ac:dyDescent="0.25">
      <c r="J640" s="10"/>
    </row>
    <row r="641" spans="10:10" ht="12.75" customHeight="1" x14ac:dyDescent="0.25">
      <c r="J641" s="10"/>
    </row>
    <row r="642" spans="10:10" ht="12.75" customHeight="1" x14ac:dyDescent="0.25">
      <c r="J642" s="10"/>
    </row>
    <row r="643" spans="10:10" ht="12.75" customHeight="1" x14ac:dyDescent="0.25">
      <c r="J643" s="10"/>
    </row>
    <row r="644" spans="10:10" ht="12.75" customHeight="1" x14ac:dyDescent="0.25">
      <c r="J644" s="10"/>
    </row>
    <row r="645" spans="10:10" ht="12.75" customHeight="1" x14ac:dyDescent="0.25">
      <c r="J645" s="10"/>
    </row>
    <row r="646" spans="10:10" ht="12.75" customHeight="1" x14ac:dyDescent="0.25">
      <c r="J646" s="10"/>
    </row>
    <row r="647" spans="10:10" ht="12.75" customHeight="1" x14ac:dyDescent="0.25">
      <c r="J647" s="10"/>
    </row>
    <row r="648" spans="10:10" ht="12.75" customHeight="1" x14ac:dyDescent="0.25">
      <c r="J648" s="10"/>
    </row>
    <row r="649" spans="10:10" ht="12.75" customHeight="1" x14ac:dyDescent="0.25">
      <c r="J649" s="10"/>
    </row>
    <row r="650" spans="10:10" ht="12.75" customHeight="1" x14ac:dyDescent="0.25">
      <c r="J650" s="10"/>
    </row>
    <row r="651" spans="10:10" ht="12.75" customHeight="1" x14ac:dyDescent="0.25">
      <c r="J651" s="10"/>
    </row>
    <row r="652" spans="10:10" ht="12.75" customHeight="1" x14ac:dyDescent="0.25">
      <c r="J652" s="10"/>
    </row>
    <row r="653" spans="10:10" ht="12.75" customHeight="1" x14ac:dyDescent="0.25">
      <c r="J653" s="10"/>
    </row>
    <row r="654" spans="10:10" ht="12.75" customHeight="1" x14ac:dyDescent="0.25">
      <c r="J654" s="10"/>
    </row>
    <row r="655" spans="10:10" ht="12.75" customHeight="1" x14ac:dyDescent="0.25">
      <c r="J655" s="10"/>
    </row>
    <row r="656" spans="10:10" ht="12.75" customHeight="1" x14ac:dyDescent="0.25">
      <c r="J656" s="10"/>
    </row>
    <row r="657" spans="10:10" ht="12.75" customHeight="1" x14ac:dyDescent="0.25">
      <c r="J657" s="10"/>
    </row>
    <row r="658" spans="10:10" ht="12.75" customHeight="1" x14ac:dyDescent="0.25">
      <c r="J658" s="10"/>
    </row>
    <row r="659" spans="10:10" ht="12.75" customHeight="1" x14ac:dyDescent="0.25">
      <c r="J659" s="10"/>
    </row>
    <row r="660" spans="10:10" ht="12.75" customHeight="1" x14ac:dyDescent="0.25">
      <c r="J660" s="10"/>
    </row>
    <row r="661" spans="10:10" ht="12.75" customHeight="1" x14ac:dyDescent="0.25">
      <c r="J661" s="10"/>
    </row>
    <row r="662" spans="10:10" ht="12.75" customHeight="1" x14ac:dyDescent="0.25">
      <c r="J662" s="10"/>
    </row>
    <row r="663" spans="10:10" ht="12.75" customHeight="1" x14ac:dyDescent="0.25">
      <c r="J663" s="10"/>
    </row>
    <row r="664" spans="10:10" ht="12.75" customHeight="1" x14ac:dyDescent="0.25">
      <c r="J664" s="10"/>
    </row>
    <row r="665" spans="10:10" ht="12.75" customHeight="1" x14ac:dyDescent="0.25">
      <c r="J665" s="10"/>
    </row>
    <row r="666" spans="10:10" ht="12.75" customHeight="1" x14ac:dyDescent="0.25">
      <c r="J666" s="10"/>
    </row>
    <row r="667" spans="10:10" ht="12.75" customHeight="1" x14ac:dyDescent="0.25">
      <c r="J667" s="10"/>
    </row>
    <row r="668" spans="10:10" ht="12.75" customHeight="1" x14ac:dyDescent="0.25">
      <c r="J668" s="10"/>
    </row>
    <row r="669" spans="10:10" ht="12.75" customHeight="1" x14ac:dyDescent="0.25">
      <c r="J669" s="10"/>
    </row>
    <row r="670" spans="10:10" ht="12.75" customHeight="1" x14ac:dyDescent="0.25">
      <c r="J670" s="10"/>
    </row>
    <row r="671" spans="10:10" ht="12.75" customHeight="1" x14ac:dyDescent="0.25">
      <c r="J671" s="10"/>
    </row>
    <row r="672" spans="10:10" ht="12.75" customHeight="1" x14ac:dyDescent="0.25">
      <c r="J672" s="10"/>
    </row>
    <row r="673" spans="10:10" ht="12.75" customHeight="1" x14ac:dyDescent="0.25">
      <c r="J673" s="10"/>
    </row>
    <row r="674" spans="10:10" ht="12.75" customHeight="1" x14ac:dyDescent="0.25">
      <c r="J674" s="10"/>
    </row>
    <row r="675" spans="10:10" ht="12.75" customHeight="1" x14ac:dyDescent="0.25">
      <c r="J675" s="10"/>
    </row>
    <row r="676" spans="10:10" ht="12.75" customHeight="1" x14ac:dyDescent="0.25">
      <c r="J676" s="10"/>
    </row>
    <row r="677" spans="10:10" ht="12.75" customHeight="1" x14ac:dyDescent="0.25">
      <c r="J677" s="10"/>
    </row>
    <row r="678" spans="10:10" ht="12.75" customHeight="1" x14ac:dyDescent="0.25">
      <c r="J678" s="10"/>
    </row>
    <row r="679" spans="10:10" ht="12.75" customHeight="1" x14ac:dyDescent="0.25">
      <c r="J679" s="10"/>
    </row>
    <row r="680" spans="10:10" ht="12.75" customHeight="1" x14ac:dyDescent="0.25">
      <c r="J680" s="10"/>
    </row>
    <row r="681" spans="10:10" ht="12.75" customHeight="1" x14ac:dyDescent="0.25">
      <c r="J681" s="10"/>
    </row>
    <row r="682" spans="10:10" ht="12.75" customHeight="1" x14ac:dyDescent="0.25">
      <c r="J682" s="10"/>
    </row>
    <row r="683" spans="10:10" ht="12.75" customHeight="1" x14ac:dyDescent="0.25">
      <c r="J683" s="10"/>
    </row>
    <row r="684" spans="10:10" ht="12.75" customHeight="1" x14ac:dyDescent="0.25">
      <c r="J684" s="10"/>
    </row>
    <row r="685" spans="10:10" ht="12.75" customHeight="1" x14ac:dyDescent="0.25">
      <c r="J685" s="10"/>
    </row>
    <row r="686" spans="10:10" ht="12.75" customHeight="1" x14ac:dyDescent="0.25">
      <c r="J686" s="10"/>
    </row>
    <row r="687" spans="10:10" ht="12.75" customHeight="1" x14ac:dyDescent="0.25">
      <c r="J687" s="10"/>
    </row>
    <row r="688" spans="10:10" ht="12.75" customHeight="1" x14ac:dyDescent="0.25">
      <c r="J688" s="10"/>
    </row>
    <row r="689" spans="10:10" ht="12.75" customHeight="1" x14ac:dyDescent="0.25">
      <c r="J689" s="10"/>
    </row>
    <row r="690" spans="10:10" ht="12.75" customHeight="1" x14ac:dyDescent="0.25">
      <c r="J690" s="10"/>
    </row>
    <row r="691" spans="10:10" ht="12.75" customHeight="1" x14ac:dyDescent="0.25">
      <c r="J691" s="10"/>
    </row>
    <row r="692" spans="10:10" ht="12.75" customHeight="1" x14ac:dyDescent="0.25">
      <c r="J692" s="10"/>
    </row>
    <row r="693" spans="10:10" ht="12.75" customHeight="1" x14ac:dyDescent="0.25">
      <c r="J693" s="10"/>
    </row>
    <row r="694" spans="10:10" ht="12.75" customHeight="1" x14ac:dyDescent="0.25">
      <c r="J694" s="10"/>
    </row>
    <row r="695" spans="10:10" ht="12.75" customHeight="1" x14ac:dyDescent="0.25">
      <c r="J695" s="10"/>
    </row>
    <row r="696" spans="10:10" ht="12.75" customHeight="1" x14ac:dyDescent="0.25">
      <c r="J696" s="10"/>
    </row>
    <row r="697" spans="10:10" ht="12.75" customHeight="1" x14ac:dyDescent="0.25">
      <c r="J697" s="10"/>
    </row>
    <row r="698" spans="10:10" ht="12.75" customHeight="1" x14ac:dyDescent="0.25">
      <c r="J698" s="10"/>
    </row>
    <row r="699" spans="10:10" ht="12.75" customHeight="1" x14ac:dyDescent="0.25">
      <c r="J699" s="10"/>
    </row>
    <row r="700" spans="10:10" ht="12.75" customHeight="1" x14ac:dyDescent="0.25">
      <c r="J700" s="10"/>
    </row>
    <row r="701" spans="10:10" ht="12.75" customHeight="1" x14ac:dyDescent="0.25">
      <c r="J701" s="10"/>
    </row>
    <row r="702" spans="10:10" ht="12.75" customHeight="1" x14ac:dyDescent="0.25">
      <c r="J702" s="10"/>
    </row>
    <row r="703" spans="10:10" ht="12.75" customHeight="1" x14ac:dyDescent="0.25">
      <c r="J703" s="10"/>
    </row>
    <row r="704" spans="10:10" ht="12.75" customHeight="1" x14ac:dyDescent="0.25">
      <c r="J704" s="10"/>
    </row>
    <row r="705" spans="10:10" ht="12.75" customHeight="1" x14ac:dyDescent="0.25">
      <c r="J705" s="10"/>
    </row>
    <row r="706" spans="10:10" ht="12.75" customHeight="1" x14ac:dyDescent="0.25">
      <c r="J706" s="10"/>
    </row>
    <row r="707" spans="10:10" ht="12.75" customHeight="1" x14ac:dyDescent="0.25">
      <c r="J707" s="10"/>
    </row>
    <row r="708" spans="10:10" ht="12.75" customHeight="1" x14ac:dyDescent="0.25">
      <c r="J708" s="10"/>
    </row>
    <row r="709" spans="10:10" ht="12.75" customHeight="1" x14ac:dyDescent="0.25">
      <c r="J709" s="10"/>
    </row>
    <row r="710" spans="10:10" ht="12.75" customHeight="1" x14ac:dyDescent="0.25">
      <c r="J710" s="10"/>
    </row>
    <row r="711" spans="10:10" ht="12.75" customHeight="1" x14ac:dyDescent="0.25">
      <c r="J711" s="10"/>
    </row>
    <row r="712" spans="10:10" ht="12.75" customHeight="1" x14ac:dyDescent="0.25">
      <c r="J712" s="10"/>
    </row>
    <row r="713" spans="10:10" ht="12.75" customHeight="1" x14ac:dyDescent="0.25">
      <c r="J713" s="10"/>
    </row>
    <row r="714" spans="10:10" ht="12.75" customHeight="1" x14ac:dyDescent="0.25">
      <c r="J714" s="10"/>
    </row>
    <row r="715" spans="10:10" ht="12.75" customHeight="1" x14ac:dyDescent="0.25">
      <c r="J715" s="10"/>
    </row>
    <row r="716" spans="10:10" ht="12.75" customHeight="1" x14ac:dyDescent="0.25">
      <c r="J716" s="10"/>
    </row>
    <row r="717" spans="10:10" ht="12.75" customHeight="1" x14ac:dyDescent="0.25">
      <c r="J717" s="10"/>
    </row>
    <row r="718" spans="10:10" ht="12.75" customHeight="1" x14ac:dyDescent="0.25">
      <c r="J718" s="10"/>
    </row>
    <row r="719" spans="10:10" ht="12.75" customHeight="1" x14ac:dyDescent="0.25">
      <c r="J719" s="10"/>
    </row>
    <row r="720" spans="10:10" ht="12.75" customHeight="1" x14ac:dyDescent="0.25">
      <c r="J720" s="10"/>
    </row>
    <row r="721" spans="10:10" ht="12.75" customHeight="1" x14ac:dyDescent="0.25">
      <c r="J721" s="10"/>
    </row>
    <row r="722" spans="10:10" ht="12.75" customHeight="1" x14ac:dyDescent="0.25">
      <c r="J722" s="10"/>
    </row>
    <row r="723" spans="10:10" ht="12.75" customHeight="1" x14ac:dyDescent="0.25">
      <c r="J723" s="10"/>
    </row>
    <row r="724" spans="10:10" ht="12.75" customHeight="1" x14ac:dyDescent="0.25">
      <c r="J724" s="10"/>
    </row>
    <row r="725" spans="10:10" ht="12.75" customHeight="1" x14ac:dyDescent="0.25">
      <c r="J725" s="10"/>
    </row>
    <row r="726" spans="10:10" ht="12.75" customHeight="1" x14ac:dyDescent="0.25">
      <c r="J726" s="10"/>
    </row>
    <row r="727" spans="10:10" ht="12.75" customHeight="1" x14ac:dyDescent="0.25">
      <c r="J727" s="10"/>
    </row>
    <row r="728" spans="10:10" ht="12.75" customHeight="1" x14ac:dyDescent="0.25">
      <c r="J728" s="10"/>
    </row>
    <row r="729" spans="10:10" ht="12.75" customHeight="1" x14ac:dyDescent="0.25">
      <c r="J729" s="10"/>
    </row>
    <row r="730" spans="10:10" ht="12.75" customHeight="1" x14ac:dyDescent="0.25">
      <c r="J730" s="10"/>
    </row>
    <row r="731" spans="10:10" ht="12.75" customHeight="1" x14ac:dyDescent="0.25">
      <c r="J731" s="10"/>
    </row>
    <row r="732" spans="10:10" ht="12.75" customHeight="1" x14ac:dyDescent="0.25">
      <c r="J732" s="10"/>
    </row>
    <row r="733" spans="10:10" ht="12.75" customHeight="1" x14ac:dyDescent="0.25">
      <c r="J733" s="10"/>
    </row>
    <row r="734" spans="10:10" ht="12.75" customHeight="1" x14ac:dyDescent="0.25">
      <c r="J734" s="10"/>
    </row>
    <row r="735" spans="10:10" ht="12.75" customHeight="1" x14ac:dyDescent="0.25">
      <c r="J735" s="10"/>
    </row>
    <row r="736" spans="10:10" ht="12.75" customHeight="1" x14ac:dyDescent="0.25">
      <c r="J736" s="10"/>
    </row>
    <row r="737" spans="10:10" ht="12.75" customHeight="1" x14ac:dyDescent="0.25">
      <c r="J737" s="10"/>
    </row>
    <row r="738" spans="10:10" ht="12.75" customHeight="1" x14ac:dyDescent="0.25">
      <c r="J738" s="10"/>
    </row>
    <row r="739" spans="10:10" ht="12.75" customHeight="1" x14ac:dyDescent="0.25">
      <c r="J739" s="10"/>
    </row>
    <row r="740" spans="10:10" ht="12.75" customHeight="1" x14ac:dyDescent="0.25">
      <c r="J740" s="10"/>
    </row>
    <row r="741" spans="10:10" ht="12.75" customHeight="1" x14ac:dyDescent="0.25">
      <c r="J741" s="10"/>
    </row>
    <row r="742" spans="10:10" ht="12.75" customHeight="1" x14ac:dyDescent="0.25">
      <c r="J742" s="10"/>
    </row>
    <row r="743" spans="10:10" ht="12.75" customHeight="1" x14ac:dyDescent="0.25">
      <c r="J743" s="10"/>
    </row>
    <row r="744" spans="10:10" ht="12.75" customHeight="1" x14ac:dyDescent="0.25">
      <c r="J744" s="10"/>
    </row>
    <row r="745" spans="10:10" ht="12.75" customHeight="1" x14ac:dyDescent="0.25">
      <c r="J745" s="10"/>
    </row>
    <row r="746" spans="10:10" ht="12.75" customHeight="1" x14ac:dyDescent="0.25">
      <c r="J746" s="10"/>
    </row>
    <row r="747" spans="10:10" ht="12.75" customHeight="1" x14ac:dyDescent="0.25">
      <c r="J747" s="10"/>
    </row>
    <row r="748" spans="10:10" ht="12.75" customHeight="1" x14ac:dyDescent="0.25">
      <c r="J748" s="10"/>
    </row>
    <row r="749" spans="10:10" ht="12.75" customHeight="1" x14ac:dyDescent="0.25">
      <c r="J749" s="10"/>
    </row>
    <row r="750" spans="10:10" ht="12.75" customHeight="1" x14ac:dyDescent="0.25">
      <c r="J750" s="10"/>
    </row>
    <row r="751" spans="10:10" ht="12.75" customHeight="1" x14ac:dyDescent="0.25">
      <c r="J751" s="10"/>
    </row>
    <row r="752" spans="10:10" ht="12.75" customHeight="1" x14ac:dyDescent="0.25">
      <c r="J752" s="10"/>
    </row>
    <row r="753" spans="10:10" ht="12.75" customHeight="1" x14ac:dyDescent="0.25">
      <c r="J753" s="10"/>
    </row>
    <row r="754" spans="10:10" ht="12.75" customHeight="1" x14ac:dyDescent="0.25">
      <c r="J754" s="10"/>
    </row>
    <row r="755" spans="10:10" ht="12.75" customHeight="1" x14ac:dyDescent="0.25">
      <c r="J755" s="10"/>
    </row>
    <row r="756" spans="10:10" ht="12.75" customHeight="1" x14ac:dyDescent="0.25">
      <c r="J756" s="10"/>
    </row>
    <row r="757" spans="10:10" ht="12.75" customHeight="1" x14ac:dyDescent="0.25">
      <c r="J757" s="10"/>
    </row>
    <row r="758" spans="10:10" ht="12.75" customHeight="1" x14ac:dyDescent="0.25">
      <c r="J758" s="10"/>
    </row>
    <row r="759" spans="10:10" ht="12.75" customHeight="1" x14ac:dyDescent="0.25">
      <c r="J759" s="10"/>
    </row>
    <row r="760" spans="10:10" ht="12.75" customHeight="1" x14ac:dyDescent="0.25">
      <c r="J760" s="10"/>
    </row>
    <row r="761" spans="10:10" ht="12.75" customHeight="1" x14ac:dyDescent="0.25">
      <c r="J761" s="10"/>
    </row>
    <row r="762" spans="10:10" ht="12.75" customHeight="1" x14ac:dyDescent="0.25">
      <c r="J762" s="10"/>
    </row>
    <row r="763" spans="10:10" ht="12.75" customHeight="1" x14ac:dyDescent="0.25">
      <c r="J763" s="10"/>
    </row>
    <row r="764" spans="10:10" ht="12.75" customHeight="1" x14ac:dyDescent="0.25">
      <c r="J764" s="10"/>
    </row>
    <row r="765" spans="10:10" ht="12.75" customHeight="1" x14ac:dyDescent="0.25">
      <c r="J765" s="10"/>
    </row>
    <row r="766" spans="10:10" ht="12.75" customHeight="1" x14ac:dyDescent="0.25">
      <c r="J766" s="10"/>
    </row>
    <row r="767" spans="10:10" ht="12.75" customHeight="1" x14ac:dyDescent="0.25">
      <c r="J767" s="10"/>
    </row>
    <row r="768" spans="10:10" ht="12.75" customHeight="1" x14ac:dyDescent="0.25">
      <c r="J768" s="10"/>
    </row>
    <row r="769" spans="10:10" ht="12.75" customHeight="1" x14ac:dyDescent="0.25">
      <c r="J769" s="10"/>
    </row>
    <row r="770" spans="10:10" ht="12.75" customHeight="1" x14ac:dyDescent="0.25">
      <c r="J770" s="10"/>
    </row>
    <row r="771" spans="10:10" ht="12.75" customHeight="1" x14ac:dyDescent="0.25">
      <c r="J771" s="10"/>
    </row>
    <row r="772" spans="10:10" ht="12.75" customHeight="1" x14ac:dyDescent="0.25">
      <c r="J772" s="10"/>
    </row>
    <row r="773" spans="10:10" ht="12.75" customHeight="1" x14ac:dyDescent="0.25">
      <c r="J773" s="10"/>
    </row>
    <row r="774" spans="10:10" ht="12.75" customHeight="1" x14ac:dyDescent="0.25">
      <c r="J774" s="10"/>
    </row>
    <row r="775" spans="10:10" ht="12.75" customHeight="1" x14ac:dyDescent="0.25">
      <c r="J775" s="10"/>
    </row>
    <row r="776" spans="10:10" ht="12.75" customHeight="1" x14ac:dyDescent="0.25">
      <c r="J776" s="10"/>
    </row>
    <row r="777" spans="10:10" ht="12.75" customHeight="1" x14ac:dyDescent="0.25">
      <c r="J777" s="10"/>
    </row>
    <row r="778" spans="10:10" ht="12.75" customHeight="1" x14ac:dyDescent="0.25">
      <c r="J778" s="10"/>
    </row>
    <row r="779" spans="10:10" ht="12.75" customHeight="1" x14ac:dyDescent="0.25">
      <c r="J779" s="10"/>
    </row>
    <row r="780" spans="10:10" ht="12.75" customHeight="1" x14ac:dyDescent="0.25">
      <c r="J780" s="10"/>
    </row>
    <row r="781" spans="10:10" ht="12.75" customHeight="1" x14ac:dyDescent="0.25">
      <c r="J781" s="10"/>
    </row>
    <row r="782" spans="10:10" ht="12.75" customHeight="1" x14ac:dyDescent="0.25">
      <c r="J782" s="10"/>
    </row>
    <row r="783" spans="10:10" ht="12.75" customHeight="1" x14ac:dyDescent="0.25">
      <c r="J783" s="10"/>
    </row>
    <row r="784" spans="10:10" ht="12.75" customHeight="1" x14ac:dyDescent="0.25">
      <c r="J784" s="10"/>
    </row>
    <row r="785" spans="10:10" ht="12.75" customHeight="1" x14ac:dyDescent="0.25">
      <c r="J785" s="10"/>
    </row>
    <row r="786" spans="10:10" ht="12.75" customHeight="1" x14ac:dyDescent="0.25">
      <c r="J786" s="10"/>
    </row>
    <row r="787" spans="10:10" ht="12.75" customHeight="1" x14ac:dyDescent="0.25">
      <c r="J787" s="10"/>
    </row>
    <row r="788" spans="10:10" ht="12.75" customHeight="1" x14ac:dyDescent="0.25">
      <c r="J788" s="10"/>
    </row>
    <row r="789" spans="10:10" ht="12.75" customHeight="1" x14ac:dyDescent="0.25">
      <c r="J789" s="10"/>
    </row>
    <row r="790" spans="10:10" ht="12.75" customHeight="1" x14ac:dyDescent="0.25">
      <c r="J790" s="10"/>
    </row>
    <row r="791" spans="10:10" ht="12.75" customHeight="1" x14ac:dyDescent="0.25">
      <c r="J791" s="10"/>
    </row>
    <row r="792" spans="10:10" ht="12.75" customHeight="1" x14ac:dyDescent="0.25">
      <c r="J792" s="10"/>
    </row>
    <row r="793" spans="10:10" ht="12.75" customHeight="1" x14ac:dyDescent="0.25">
      <c r="J793" s="10"/>
    </row>
    <row r="794" spans="10:10" ht="12.75" customHeight="1" x14ac:dyDescent="0.25">
      <c r="J794" s="10"/>
    </row>
    <row r="795" spans="10:10" ht="12.75" customHeight="1" x14ac:dyDescent="0.25">
      <c r="J795" s="10"/>
    </row>
    <row r="796" spans="10:10" ht="12.75" customHeight="1" x14ac:dyDescent="0.25">
      <c r="J796" s="10"/>
    </row>
    <row r="797" spans="10:10" ht="12.75" customHeight="1" x14ac:dyDescent="0.25">
      <c r="J797" s="10"/>
    </row>
    <row r="798" spans="10:10" ht="12.75" customHeight="1" x14ac:dyDescent="0.25">
      <c r="J798" s="10"/>
    </row>
    <row r="799" spans="10:10" ht="12.75" customHeight="1" x14ac:dyDescent="0.25">
      <c r="J799" s="10"/>
    </row>
    <row r="800" spans="10:10" ht="12.75" customHeight="1" x14ac:dyDescent="0.25">
      <c r="J800" s="10"/>
    </row>
    <row r="801" spans="10:10" ht="12.75" customHeight="1" x14ac:dyDescent="0.25">
      <c r="J801" s="10"/>
    </row>
    <row r="802" spans="10:10" ht="12.75" customHeight="1" x14ac:dyDescent="0.25">
      <c r="J802" s="10"/>
    </row>
    <row r="803" spans="10:10" ht="12.75" customHeight="1" x14ac:dyDescent="0.25">
      <c r="J803" s="10"/>
    </row>
    <row r="804" spans="10:10" ht="12.75" customHeight="1" x14ac:dyDescent="0.25">
      <c r="J804" s="10"/>
    </row>
    <row r="805" spans="10:10" ht="12.75" customHeight="1" x14ac:dyDescent="0.25">
      <c r="J805" s="10"/>
    </row>
    <row r="806" spans="10:10" ht="12.75" customHeight="1" x14ac:dyDescent="0.25">
      <c r="J806" s="10"/>
    </row>
    <row r="807" spans="10:10" ht="12.75" customHeight="1" x14ac:dyDescent="0.25">
      <c r="J807" s="10"/>
    </row>
    <row r="808" spans="10:10" ht="12.75" customHeight="1" x14ac:dyDescent="0.25">
      <c r="J808" s="10"/>
    </row>
    <row r="809" spans="10:10" ht="12.75" customHeight="1" x14ac:dyDescent="0.25">
      <c r="J809" s="10"/>
    </row>
    <row r="810" spans="10:10" ht="12.75" customHeight="1" x14ac:dyDescent="0.25">
      <c r="J810" s="10"/>
    </row>
    <row r="811" spans="10:10" ht="12.75" customHeight="1" x14ac:dyDescent="0.25">
      <c r="J811" s="10"/>
    </row>
    <row r="812" spans="10:10" ht="12.75" customHeight="1" x14ac:dyDescent="0.25">
      <c r="J812" s="10"/>
    </row>
    <row r="813" spans="10:10" ht="12.75" customHeight="1" x14ac:dyDescent="0.25">
      <c r="J813" s="10"/>
    </row>
    <row r="814" spans="10:10" ht="12.75" customHeight="1" x14ac:dyDescent="0.25">
      <c r="J814" s="10"/>
    </row>
    <row r="815" spans="10:10" ht="12.75" customHeight="1" x14ac:dyDescent="0.25">
      <c r="J815" s="10"/>
    </row>
    <row r="816" spans="10:10" ht="12.75" customHeight="1" x14ac:dyDescent="0.25">
      <c r="J816" s="10"/>
    </row>
    <row r="817" spans="10:10" ht="12.75" customHeight="1" x14ac:dyDescent="0.25">
      <c r="J817" s="10"/>
    </row>
    <row r="818" spans="10:10" ht="12.75" customHeight="1" x14ac:dyDescent="0.25">
      <c r="J818" s="10"/>
    </row>
    <row r="819" spans="10:10" ht="12.75" customHeight="1" x14ac:dyDescent="0.25">
      <c r="J819" s="10"/>
    </row>
    <row r="820" spans="10:10" ht="12.75" customHeight="1" x14ac:dyDescent="0.25">
      <c r="J820" s="10"/>
    </row>
    <row r="821" spans="10:10" ht="12.75" customHeight="1" x14ac:dyDescent="0.25">
      <c r="J821" s="10"/>
    </row>
    <row r="822" spans="10:10" ht="12.75" customHeight="1" x14ac:dyDescent="0.25">
      <c r="J822" s="10"/>
    </row>
    <row r="823" spans="10:10" ht="12.75" customHeight="1" x14ac:dyDescent="0.25">
      <c r="J823" s="10"/>
    </row>
    <row r="824" spans="10:10" ht="12.75" customHeight="1" x14ac:dyDescent="0.25">
      <c r="J824" s="10"/>
    </row>
    <row r="825" spans="10:10" ht="12.75" customHeight="1" x14ac:dyDescent="0.25">
      <c r="J825" s="10"/>
    </row>
    <row r="826" spans="10:10" ht="12.75" customHeight="1" x14ac:dyDescent="0.25">
      <c r="J826" s="10"/>
    </row>
    <row r="827" spans="10:10" ht="12.75" customHeight="1" x14ac:dyDescent="0.25">
      <c r="J827" s="10"/>
    </row>
    <row r="828" spans="10:10" ht="12.75" customHeight="1" x14ac:dyDescent="0.25">
      <c r="J828" s="10"/>
    </row>
    <row r="829" spans="10:10" ht="12.75" customHeight="1" x14ac:dyDescent="0.25">
      <c r="J829" s="10"/>
    </row>
    <row r="830" spans="10:10" ht="12.75" customHeight="1" x14ac:dyDescent="0.25">
      <c r="J830" s="10"/>
    </row>
    <row r="831" spans="10:10" ht="12.75" customHeight="1" x14ac:dyDescent="0.25">
      <c r="J831" s="10"/>
    </row>
    <row r="832" spans="10:10" ht="12.75" customHeight="1" x14ac:dyDescent="0.25">
      <c r="J832" s="10"/>
    </row>
    <row r="833" spans="10:10" ht="12.75" customHeight="1" x14ac:dyDescent="0.25">
      <c r="J833" s="10"/>
    </row>
    <row r="834" spans="10:10" ht="12.75" customHeight="1" x14ac:dyDescent="0.25">
      <c r="J834" s="10"/>
    </row>
    <row r="835" spans="10:10" ht="12.75" customHeight="1" x14ac:dyDescent="0.25">
      <c r="J835" s="10"/>
    </row>
    <row r="836" spans="10:10" ht="12.75" customHeight="1" x14ac:dyDescent="0.25">
      <c r="J836" s="10"/>
    </row>
    <row r="837" spans="10:10" ht="12.75" customHeight="1" x14ac:dyDescent="0.25">
      <c r="J837" s="10"/>
    </row>
    <row r="838" spans="10:10" ht="12.75" customHeight="1" x14ac:dyDescent="0.25">
      <c r="J838" s="10"/>
    </row>
    <row r="839" spans="10:10" ht="12.75" customHeight="1" x14ac:dyDescent="0.25">
      <c r="J839" s="10"/>
    </row>
    <row r="840" spans="10:10" ht="12.75" customHeight="1" x14ac:dyDescent="0.25">
      <c r="J840" s="10"/>
    </row>
    <row r="841" spans="10:10" ht="12.75" customHeight="1" x14ac:dyDescent="0.25">
      <c r="J841" s="10"/>
    </row>
    <row r="842" spans="10:10" ht="12.75" customHeight="1" x14ac:dyDescent="0.25">
      <c r="J842" s="10"/>
    </row>
    <row r="843" spans="10:10" ht="12.75" customHeight="1" x14ac:dyDescent="0.25">
      <c r="J843" s="10"/>
    </row>
    <row r="844" spans="10:10" ht="12.75" customHeight="1" x14ac:dyDescent="0.25">
      <c r="J844" s="10"/>
    </row>
    <row r="845" spans="10:10" ht="12.75" customHeight="1" x14ac:dyDescent="0.25">
      <c r="J845" s="10"/>
    </row>
    <row r="846" spans="10:10" ht="12.75" customHeight="1" x14ac:dyDescent="0.25">
      <c r="J846" s="10"/>
    </row>
    <row r="847" spans="10:10" ht="12.75" customHeight="1" x14ac:dyDescent="0.25">
      <c r="J847" s="10"/>
    </row>
    <row r="848" spans="10:10" ht="12.75" customHeight="1" x14ac:dyDescent="0.25">
      <c r="J848" s="10"/>
    </row>
    <row r="849" spans="10:10" ht="12.75" customHeight="1" x14ac:dyDescent="0.25">
      <c r="J849" s="10"/>
    </row>
    <row r="850" spans="10:10" ht="12.75" customHeight="1" x14ac:dyDescent="0.25">
      <c r="J850" s="10"/>
    </row>
    <row r="851" spans="10:10" ht="12.75" customHeight="1" x14ac:dyDescent="0.25">
      <c r="J851" s="10"/>
    </row>
    <row r="852" spans="10:10" ht="12.75" customHeight="1" x14ac:dyDescent="0.25">
      <c r="J852" s="10"/>
    </row>
    <row r="853" spans="10:10" ht="12.75" customHeight="1" x14ac:dyDescent="0.25">
      <c r="J853" s="10"/>
    </row>
    <row r="854" spans="10:10" ht="12.75" customHeight="1" x14ac:dyDescent="0.25">
      <c r="J854" s="10"/>
    </row>
    <row r="855" spans="10:10" ht="12.75" customHeight="1" x14ac:dyDescent="0.25">
      <c r="J855" s="10"/>
    </row>
    <row r="856" spans="10:10" ht="12.75" customHeight="1" x14ac:dyDescent="0.25">
      <c r="J856" s="10"/>
    </row>
    <row r="857" spans="10:10" ht="12.75" customHeight="1" x14ac:dyDescent="0.25">
      <c r="J857" s="10"/>
    </row>
    <row r="858" spans="10:10" ht="12.75" customHeight="1" x14ac:dyDescent="0.25">
      <c r="J858" s="10"/>
    </row>
    <row r="859" spans="10:10" ht="12.75" customHeight="1" x14ac:dyDescent="0.25">
      <c r="J859" s="10"/>
    </row>
    <row r="860" spans="10:10" ht="12.75" customHeight="1" x14ac:dyDescent="0.25">
      <c r="J860" s="10"/>
    </row>
    <row r="861" spans="10:10" ht="12.75" customHeight="1" x14ac:dyDescent="0.25">
      <c r="J861" s="10"/>
    </row>
    <row r="862" spans="10:10" ht="12.75" customHeight="1" x14ac:dyDescent="0.25">
      <c r="J862" s="10"/>
    </row>
    <row r="863" spans="10:10" ht="12.75" customHeight="1" x14ac:dyDescent="0.25">
      <c r="J863" s="10"/>
    </row>
    <row r="864" spans="10:10" ht="12.75" customHeight="1" x14ac:dyDescent="0.25">
      <c r="J864" s="10"/>
    </row>
    <row r="865" spans="10:10" ht="12.75" customHeight="1" x14ac:dyDescent="0.25">
      <c r="J865" s="10"/>
    </row>
    <row r="866" spans="10:10" ht="12.75" customHeight="1" x14ac:dyDescent="0.25">
      <c r="J866" s="10"/>
    </row>
    <row r="867" spans="10:10" ht="12.75" customHeight="1" x14ac:dyDescent="0.25">
      <c r="J867" s="10"/>
    </row>
    <row r="868" spans="10:10" ht="12.75" customHeight="1" x14ac:dyDescent="0.25">
      <c r="J868" s="10"/>
    </row>
    <row r="869" spans="10:10" ht="12.75" customHeight="1" x14ac:dyDescent="0.25">
      <c r="J869" s="10"/>
    </row>
    <row r="870" spans="10:10" ht="12.75" customHeight="1" x14ac:dyDescent="0.25">
      <c r="J870" s="10"/>
    </row>
    <row r="871" spans="10:10" ht="12.75" customHeight="1" x14ac:dyDescent="0.25">
      <c r="J871" s="10"/>
    </row>
    <row r="872" spans="10:10" ht="12.75" customHeight="1" x14ac:dyDescent="0.25">
      <c r="J872" s="10"/>
    </row>
    <row r="873" spans="10:10" ht="12.75" customHeight="1" x14ac:dyDescent="0.25">
      <c r="J873" s="10"/>
    </row>
    <row r="874" spans="10:10" ht="12.75" customHeight="1" x14ac:dyDescent="0.25">
      <c r="J874" s="10"/>
    </row>
    <row r="875" spans="10:10" ht="12.75" customHeight="1" x14ac:dyDescent="0.25">
      <c r="J875" s="10"/>
    </row>
    <row r="876" spans="10:10" ht="12.75" customHeight="1" x14ac:dyDescent="0.25">
      <c r="J876" s="10"/>
    </row>
    <row r="877" spans="10:10" ht="12.75" customHeight="1" x14ac:dyDescent="0.25">
      <c r="J877" s="10"/>
    </row>
    <row r="878" spans="10:10" ht="12.75" customHeight="1" x14ac:dyDescent="0.25">
      <c r="J878" s="10"/>
    </row>
    <row r="879" spans="10:10" ht="12.75" customHeight="1" x14ac:dyDescent="0.25">
      <c r="J879" s="10"/>
    </row>
    <row r="880" spans="10:10" ht="12.75" customHeight="1" x14ac:dyDescent="0.25">
      <c r="J880" s="10"/>
    </row>
    <row r="881" spans="10:10" ht="12.75" customHeight="1" x14ac:dyDescent="0.25">
      <c r="J881" s="10"/>
    </row>
    <row r="882" spans="10:10" ht="12.75" customHeight="1" x14ac:dyDescent="0.25">
      <c r="J882" s="10"/>
    </row>
    <row r="883" spans="10:10" ht="12.75" customHeight="1" x14ac:dyDescent="0.25">
      <c r="J883" s="10"/>
    </row>
    <row r="884" spans="10:10" ht="12.75" customHeight="1" x14ac:dyDescent="0.25">
      <c r="J884" s="10"/>
    </row>
    <row r="885" spans="10:10" ht="12.75" customHeight="1" x14ac:dyDescent="0.25">
      <c r="J885" s="10"/>
    </row>
    <row r="886" spans="10:10" ht="12.75" customHeight="1" x14ac:dyDescent="0.25">
      <c r="J886" s="10"/>
    </row>
    <row r="887" spans="10:10" ht="12.75" customHeight="1" x14ac:dyDescent="0.25">
      <c r="J887" s="10"/>
    </row>
    <row r="888" spans="10:10" ht="12.75" customHeight="1" x14ac:dyDescent="0.25">
      <c r="J888" s="10"/>
    </row>
    <row r="889" spans="10:10" ht="12.75" customHeight="1" x14ac:dyDescent="0.25">
      <c r="J889" s="10"/>
    </row>
    <row r="890" spans="10:10" ht="12.75" customHeight="1" x14ac:dyDescent="0.25">
      <c r="J890" s="10"/>
    </row>
    <row r="891" spans="10:10" ht="12.75" customHeight="1" x14ac:dyDescent="0.25">
      <c r="J891" s="10"/>
    </row>
    <row r="892" spans="10:10" ht="12.75" customHeight="1" x14ac:dyDescent="0.25">
      <c r="J892" s="10"/>
    </row>
    <row r="893" spans="10:10" ht="12.75" customHeight="1" x14ac:dyDescent="0.25">
      <c r="J893" s="10"/>
    </row>
    <row r="894" spans="10:10" ht="12.75" customHeight="1" x14ac:dyDescent="0.25">
      <c r="J894" s="10"/>
    </row>
    <row r="895" spans="10:10" ht="12.75" customHeight="1" x14ac:dyDescent="0.25">
      <c r="J895" s="10"/>
    </row>
    <row r="896" spans="10:10" ht="12.75" customHeight="1" x14ac:dyDescent="0.25">
      <c r="J896" s="10"/>
    </row>
    <row r="897" spans="10:10" ht="12.75" customHeight="1" x14ac:dyDescent="0.25">
      <c r="J897" s="10"/>
    </row>
    <row r="898" spans="10:10" ht="12.75" customHeight="1" x14ac:dyDescent="0.25">
      <c r="J898" s="10"/>
    </row>
    <row r="899" spans="10:10" ht="12.75" customHeight="1" x14ac:dyDescent="0.25">
      <c r="J899" s="10"/>
    </row>
    <row r="900" spans="10:10" ht="12.75" customHeight="1" x14ac:dyDescent="0.25">
      <c r="J900" s="10"/>
    </row>
    <row r="901" spans="10:10" ht="12.75" customHeight="1" x14ac:dyDescent="0.25">
      <c r="J901" s="10"/>
    </row>
    <row r="902" spans="10:10" ht="12.75" customHeight="1" x14ac:dyDescent="0.25">
      <c r="J902" s="10"/>
    </row>
    <row r="903" spans="10:10" ht="12.75" customHeight="1" x14ac:dyDescent="0.25">
      <c r="J903" s="10"/>
    </row>
    <row r="904" spans="10:10" ht="12.75" customHeight="1" x14ac:dyDescent="0.25">
      <c r="J904" s="10"/>
    </row>
    <row r="905" spans="10:10" ht="12.75" customHeight="1" x14ac:dyDescent="0.25">
      <c r="J905" s="10"/>
    </row>
    <row r="906" spans="10:10" ht="12.75" customHeight="1" x14ac:dyDescent="0.25">
      <c r="J906" s="10"/>
    </row>
    <row r="907" spans="10:10" ht="12.75" customHeight="1" x14ac:dyDescent="0.25">
      <c r="J907" s="10"/>
    </row>
    <row r="908" spans="10:10" ht="12.75" customHeight="1" x14ac:dyDescent="0.25">
      <c r="J908" s="10"/>
    </row>
    <row r="909" spans="10:10" ht="12.75" customHeight="1" x14ac:dyDescent="0.25">
      <c r="J909" s="10"/>
    </row>
    <row r="910" spans="10:10" ht="12.75" customHeight="1" x14ac:dyDescent="0.25">
      <c r="J910" s="10"/>
    </row>
    <row r="911" spans="10:10" ht="12.75" customHeight="1" x14ac:dyDescent="0.25">
      <c r="J911" s="10"/>
    </row>
    <row r="912" spans="10:10" ht="12.75" customHeight="1" x14ac:dyDescent="0.25">
      <c r="J912" s="10"/>
    </row>
    <row r="913" spans="10:10" ht="12.75" customHeight="1" x14ac:dyDescent="0.25">
      <c r="J913" s="10"/>
    </row>
    <row r="914" spans="10:10" ht="12.75" customHeight="1" x14ac:dyDescent="0.25">
      <c r="J914" s="10"/>
    </row>
    <row r="915" spans="10:10" ht="12.75" customHeight="1" x14ac:dyDescent="0.25">
      <c r="J915" s="10"/>
    </row>
    <row r="916" spans="10:10" ht="12.75" customHeight="1" x14ac:dyDescent="0.25">
      <c r="J916" s="10"/>
    </row>
    <row r="917" spans="10:10" ht="12.75" customHeight="1" x14ac:dyDescent="0.25">
      <c r="J917" s="10"/>
    </row>
    <row r="918" spans="10:10" ht="12.75" customHeight="1" x14ac:dyDescent="0.25">
      <c r="J918" s="10"/>
    </row>
    <row r="919" spans="10:10" ht="12.75" customHeight="1" x14ac:dyDescent="0.25">
      <c r="J919" s="10"/>
    </row>
    <row r="920" spans="10:10" ht="12.75" customHeight="1" x14ac:dyDescent="0.25">
      <c r="J920" s="10"/>
    </row>
    <row r="921" spans="10:10" ht="12.75" customHeight="1" x14ac:dyDescent="0.25">
      <c r="J921" s="10"/>
    </row>
    <row r="922" spans="10:10" ht="12.75" customHeight="1" x14ac:dyDescent="0.25">
      <c r="J922" s="10"/>
    </row>
    <row r="923" spans="10:10" ht="12.75" customHeight="1" x14ac:dyDescent="0.25">
      <c r="J923" s="10"/>
    </row>
    <row r="924" spans="10:10" ht="12.75" customHeight="1" x14ac:dyDescent="0.25">
      <c r="J924" s="10"/>
    </row>
    <row r="925" spans="10:10" ht="12.75" customHeight="1" x14ac:dyDescent="0.25">
      <c r="J925" s="10"/>
    </row>
    <row r="926" spans="10:10" ht="12.75" customHeight="1" x14ac:dyDescent="0.25">
      <c r="J926" s="10"/>
    </row>
    <row r="927" spans="10:10" ht="12.75" customHeight="1" x14ac:dyDescent="0.25">
      <c r="J927" s="10"/>
    </row>
    <row r="928" spans="10:10" ht="12.75" customHeight="1" x14ac:dyDescent="0.25">
      <c r="J928" s="10"/>
    </row>
    <row r="929" spans="10:10" ht="12.75" customHeight="1" x14ac:dyDescent="0.25">
      <c r="J929" s="10"/>
    </row>
    <row r="930" spans="10:10" ht="12.75" customHeight="1" x14ac:dyDescent="0.25">
      <c r="J930" s="10"/>
    </row>
    <row r="931" spans="10:10" ht="12.75" customHeight="1" x14ac:dyDescent="0.25">
      <c r="J931" s="10"/>
    </row>
    <row r="932" spans="10:10" ht="12.75" customHeight="1" x14ac:dyDescent="0.25">
      <c r="J932" s="10"/>
    </row>
    <row r="933" spans="10:10" ht="12.75" customHeight="1" x14ac:dyDescent="0.25">
      <c r="J933" s="10"/>
    </row>
    <row r="934" spans="10:10" ht="12.75" customHeight="1" x14ac:dyDescent="0.25">
      <c r="J934" s="10"/>
    </row>
    <row r="935" spans="10:10" ht="12.75" customHeight="1" x14ac:dyDescent="0.25">
      <c r="J935" s="10"/>
    </row>
    <row r="936" spans="10:10" ht="12.75" customHeight="1" x14ac:dyDescent="0.25">
      <c r="J936" s="10"/>
    </row>
    <row r="937" spans="10:10" ht="12.75" customHeight="1" x14ac:dyDescent="0.25">
      <c r="J937" s="10"/>
    </row>
    <row r="938" spans="10:10" ht="12.75" customHeight="1" x14ac:dyDescent="0.25">
      <c r="J938" s="10"/>
    </row>
    <row r="939" spans="10:10" ht="12.75" customHeight="1" x14ac:dyDescent="0.25">
      <c r="J939" s="10"/>
    </row>
    <row r="940" spans="10:10" ht="12.75" customHeight="1" x14ac:dyDescent="0.25">
      <c r="J940" s="10"/>
    </row>
    <row r="941" spans="10:10" ht="12.75" customHeight="1" x14ac:dyDescent="0.25">
      <c r="J941" s="10"/>
    </row>
    <row r="942" spans="10:10" ht="12.75" customHeight="1" x14ac:dyDescent="0.25">
      <c r="J942" s="10"/>
    </row>
    <row r="943" spans="10:10" ht="12.75" customHeight="1" x14ac:dyDescent="0.25">
      <c r="J943" s="10"/>
    </row>
    <row r="944" spans="10:10" ht="12.75" customHeight="1" x14ac:dyDescent="0.25">
      <c r="J944" s="10"/>
    </row>
    <row r="945" spans="10:10" ht="12.75" customHeight="1" x14ac:dyDescent="0.25">
      <c r="J945" s="10"/>
    </row>
    <row r="946" spans="10:10" ht="12.75" customHeight="1" x14ac:dyDescent="0.25">
      <c r="J946" s="10"/>
    </row>
    <row r="947" spans="10:10" ht="12.75" customHeight="1" x14ac:dyDescent="0.25">
      <c r="J947" s="10"/>
    </row>
    <row r="948" spans="10:10" ht="12.75" customHeight="1" x14ac:dyDescent="0.25">
      <c r="J948" s="10"/>
    </row>
    <row r="949" spans="10:10" ht="12.75" customHeight="1" x14ac:dyDescent="0.25">
      <c r="J949" s="10"/>
    </row>
    <row r="950" spans="10:10" ht="12.75" customHeight="1" x14ac:dyDescent="0.25">
      <c r="J950" s="10"/>
    </row>
    <row r="951" spans="10:10" ht="12.75" customHeight="1" x14ac:dyDescent="0.25">
      <c r="J951" s="10"/>
    </row>
    <row r="952" spans="10:10" ht="12.75" customHeight="1" x14ac:dyDescent="0.25">
      <c r="J952" s="10"/>
    </row>
    <row r="953" spans="10:10" ht="12.75" customHeight="1" x14ac:dyDescent="0.25">
      <c r="J953" s="10"/>
    </row>
    <row r="954" spans="10:10" ht="12.75" customHeight="1" x14ac:dyDescent="0.25">
      <c r="J954" s="10"/>
    </row>
    <row r="955" spans="10:10" ht="12.75" customHeight="1" x14ac:dyDescent="0.25">
      <c r="J955" s="10"/>
    </row>
    <row r="956" spans="10:10" ht="12.75" customHeight="1" x14ac:dyDescent="0.25">
      <c r="J956" s="10"/>
    </row>
    <row r="957" spans="10:10" ht="12.75" customHeight="1" x14ac:dyDescent="0.25">
      <c r="J957" s="10"/>
    </row>
    <row r="958" spans="10:10" ht="12.75" customHeight="1" x14ac:dyDescent="0.25">
      <c r="J958" s="10"/>
    </row>
    <row r="959" spans="10:10" ht="12.75" customHeight="1" x14ac:dyDescent="0.25">
      <c r="J959" s="10"/>
    </row>
    <row r="960" spans="10:10" ht="12.75" customHeight="1" x14ac:dyDescent="0.25">
      <c r="J960" s="10"/>
    </row>
    <row r="961" spans="10:10" ht="12.75" customHeight="1" x14ac:dyDescent="0.25">
      <c r="J961" s="10"/>
    </row>
    <row r="962" spans="10:10" ht="12.75" customHeight="1" x14ac:dyDescent="0.25">
      <c r="J962" s="10"/>
    </row>
    <row r="963" spans="10:10" ht="12.75" customHeight="1" x14ac:dyDescent="0.25">
      <c r="J963" s="10"/>
    </row>
    <row r="964" spans="10:10" ht="12.75" customHeight="1" x14ac:dyDescent="0.25">
      <c r="J964" s="10"/>
    </row>
    <row r="965" spans="10:10" ht="12.75" customHeight="1" x14ac:dyDescent="0.25">
      <c r="J965" s="10"/>
    </row>
    <row r="966" spans="10:10" ht="12.75" customHeight="1" x14ac:dyDescent="0.25">
      <c r="J966" s="10"/>
    </row>
    <row r="967" spans="10:10" ht="12.75" customHeight="1" x14ac:dyDescent="0.25">
      <c r="J967" s="10"/>
    </row>
    <row r="968" spans="10:10" ht="12.75" customHeight="1" x14ac:dyDescent="0.25">
      <c r="J968" s="10"/>
    </row>
    <row r="969" spans="10:10" ht="12.75" customHeight="1" x14ac:dyDescent="0.25">
      <c r="J969" s="10"/>
    </row>
    <row r="970" spans="10:10" ht="12.75" customHeight="1" x14ac:dyDescent="0.25">
      <c r="J970" s="10"/>
    </row>
    <row r="971" spans="10:10" ht="12.75" customHeight="1" x14ac:dyDescent="0.25">
      <c r="J971" s="10"/>
    </row>
    <row r="972" spans="10:10" ht="12.75" customHeight="1" x14ac:dyDescent="0.25">
      <c r="J972" s="10"/>
    </row>
    <row r="973" spans="10:10" ht="12.75" customHeight="1" x14ac:dyDescent="0.25">
      <c r="J973" s="10"/>
    </row>
    <row r="974" spans="10:10" ht="12.75" customHeight="1" x14ac:dyDescent="0.25">
      <c r="J974" s="10"/>
    </row>
    <row r="975" spans="10:10" ht="12.75" customHeight="1" x14ac:dyDescent="0.25">
      <c r="J975" s="10"/>
    </row>
    <row r="976" spans="10:10" ht="12.75" customHeight="1" x14ac:dyDescent="0.25">
      <c r="J976" s="10"/>
    </row>
    <row r="977" spans="10:10" ht="12.75" customHeight="1" x14ac:dyDescent="0.25">
      <c r="J977" s="10"/>
    </row>
    <row r="978" spans="10:10" ht="12.75" customHeight="1" x14ac:dyDescent="0.25">
      <c r="J978" s="10"/>
    </row>
    <row r="979" spans="10:10" ht="12.75" customHeight="1" x14ac:dyDescent="0.25">
      <c r="J979" s="10"/>
    </row>
    <row r="980" spans="10:10" ht="12.75" customHeight="1" x14ac:dyDescent="0.25">
      <c r="J980" s="10"/>
    </row>
    <row r="981" spans="10:10" ht="12.75" customHeight="1" x14ac:dyDescent="0.25">
      <c r="J981" s="10"/>
    </row>
    <row r="982" spans="10:10" ht="12.75" customHeight="1" x14ac:dyDescent="0.25">
      <c r="J982" s="10"/>
    </row>
    <row r="983" spans="10:10" ht="12.75" customHeight="1" x14ac:dyDescent="0.25">
      <c r="J983" s="10"/>
    </row>
    <row r="984" spans="10:10" ht="12.75" customHeight="1" x14ac:dyDescent="0.25">
      <c r="J984" s="10"/>
    </row>
    <row r="985" spans="10:10" ht="12.75" customHeight="1" x14ac:dyDescent="0.25">
      <c r="J985" s="10"/>
    </row>
    <row r="986" spans="10:10" ht="12.75" customHeight="1" x14ac:dyDescent="0.25">
      <c r="J986" s="10"/>
    </row>
    <row r="987" spans="10:10" ht="12.75" customHeight="1" x14ac:dyDescent="0.25">
      <c r="J987" s="10"/>
    </row>
    <row r="988" spans="10:10" ht="12.75" customHeight="1" x14ac:dyDescent="0.25">
      <c r="J988" s="10"/>
    </row>
    <row r="989" spans="10:10" ht="12.75" customHeight="1" x14ac:dyDescent="0.25">
      <c r="J989" s="10"/>
    </row>
    <row r="990" spans="10:10" ht="12.75" customHeight="1" x14ac:dyDescent="0.25">
      <c r="J990" s="10"/>
    </row>
    <row r="991" spans="10:10" ht="12.75" customHeight="1" x14ac:dyDescent="0.25">
      <c r="J991" s="10"/>
    </row>
    <row r="992" spans="10:10" ht="12.75" customHeight="1" x14ac:dyDescent="0.25">
      <c r="J992" s="10"/>
    </row>
    <row r="993" spans="10:10" ht="12.75" customHeight="1" x14ac:dyDescent="0.25">
      <c r="J993" s="10"/>
    </row>
    <row r="994" spans="10:10" ht="12.75" customHeight="1" x14ac:dyDescent="0.25">
      <c r="J994" s="10"/>
    </row>
    <row r="995" spans="10:10" ht="12.75" customHeight="1" x14ac:dyDescent="0.25">
      <c r="J995" s="10"/>
    </row>
    <row r="996" spans="10:10" ht="12.75" customHeight="1" x14ac:dyDescent="0.25">
      <c r="J996" s="10"/>
    </row>
    <row r="997" spans="10:10" ht="12.75" customHeight="1" x14ac:dyDescent="0.25">
      <c r="J997" s="10"/>
    </row>
    <row r="998" spans="10:10" ht="12.75" customHeight="1" x14ac:dyDescent="0.25">
      <c r="J998" s="10"/>
    </row>
    <row r="999" spans="10:10" ht="12.75" customHeight="1" x14ac:dyDescent="0.25">
      <c r="J999" s="10"/>
    </row>
    <row r="1000" spans="10:10" ht="12.75" customHeight="1" x14ac:dyDescent="0.25">
      <c r="J1000" s="10"/>
    </row>
    <row r="1001" spans="10:10" ht="12.75" customHeight="1" x14ac:dyDescent="0.25">
      <c r="J1001" s="10"/>
    </row>
    <row r="1002" spans="10:10" ht="12.75" customHeight="1" x14ac:dyDescent="0.25">
      <c r="J1002" s="10"/>
    </row>
    <row r="1003" spans="10:10" ht="12.75" customHeight="1" x14ac:dyDescent="0.25">
      <c r="J1003" s="10"/>
    </row>
    <row r="1004" spans="10:10" ht="12.75" customHeight="1" x14ac:dyDescent="0.25">
      <c r="J1004" s="10"/>
    </row>
    <row r="1005" spans="10:10" ht="12.75" customHeight="1" x14ac:dyDescent="0.25">
      <c r="J1005" s="10"/>
    </row>
    <row r="1006" spans="10:10" ht="12.75" customHeight="1" x14ac:dyDescent="0.25">
      <c r="J1006" s="10"/>
    </row>
    <row r="1007" spans="10:10" ht="12.75" customHeight="1" x14ac:dyDescent="0.25">
      <c r="J1007" s="10"/>
    </row>
    <row r="1008" spans="10:10" ht="12.75" customHeight="1" x14ac:dyDescent="0.25">
      <c r="J1008" s="10"/>
    </row>
    <row r="1009" spans="10:10" ht="12.75" customHeight="1" x14ac:dyDescent="0.25">
      <c r="J1009" s="10"/>
    </row>
    <row r="1010" spans="10:10" ht="12.75" customHeight="1" x14ac:dyDescent="0.25">
      <c r="J1010" s="10"/>
    </row>
    <row r="1011" spans="10:10" ht="12.75" customHeight="1" x14ac:dyDescent="0.25">
      <c r="J1011" s="10"/>
    </row>
    <row r="1012" spans="10:10" ht="12.75" customHeight="1" x14ac:dyDescent="0.25">
      <c r="J1012" s="10"/>
    </row>
    <row r="1013" spans="10:10" ht="12.75" customHeight="1" x14ac:dyDescent="0.25">
      <c r="J1013" s="10"/>
    </row>
    <row r="1014" spans="10:10" ht="12.75" customHeight="1" x14ac:dyDescent="0.25">
      <c r="J1014" s="10"/>
    </row>
    <row r="1015" spans="10:10" ht="12.75" customHeight="1" x14ac:dyDescent="0.25">
      <c r="J1015" s="10"/>
    </row>
    <row r="1016" spans="10:10" ht="12.75" customHeight="1" x14ac:dyDescent="0.25">
      <c r="J1016" s="10"/>
    </row>
    <row r="1017" spans="10:10" ht="12.75" customHeight="1" x14ac:dyDescent="0.25">
      <c r="J1017" s="10"/>
    </row>
    <row r="1018" spans="10:10" ht="12.75" customHeight="1" x14ac:dyDescent="0.25">
      <c r="J1018" s="10"/>
    </row>
    <row r="1019" spans="10:10" ht="12.75" customHeight="1" x14ac:dyDescent="0.25">
      <c r="J1019" s="10"/>
    </row>
    <row r="1020" spans="10:10" ht="12.75" customHeight="1" x14ac:dyDescent="0.25">
      <c r="J1020" s="10"/>
    </row>
    <row r="1021" spans="10:10" ht="12.75" customHeight="1" x14ac:dyDescent="0.25">
      <c r="J1021" s="10"/>
    </row>
    <row r="1022" spans="10:10" ht="12.75" customHeight="1" x14ac:dyDescent="0.25">
      <c r="J1022" s="10"/>
    </row>
    <row r="1023" spans="10:10" ht="12.75" customHeight="1" x14ac:dyDescent="0.25">
      <c r="J1023" s="10"/>
    </row>
    <row r="1024" spans="10:10" ht="12.75" customHeight="1" x14ac:dyDescent="0.25">
      <c r="J1024" s="10"/>
    </row>
    <row r="1025" spans="10:10" ht="12.75" customHeight="1" x14ac:dyDescent="0.25">
      <c r="J1025" s="10"/>
    </row>
    <row r="1026" spans="10:10" ht="12.75" customHeight="1" x14ac:dyDescent="0.25">
      <c r="J1026" s="10"/>
    </row>
    <row r="1027" spans="10:10" ht="12.75" customHeight="1" x14ac:dyDescent="0.25">
      <c r="J1027" s="10"/>
    </row>
    <row r="1028" spans="10:10" ht="12.75" customHeight="1" x14ac:dyDescent="0.25">
      <c r="J1028" s="10"/>
    </row>
    <row r="1029" spans="10:10" ht="12.75" customHeight="1" x14ac:dyDescent="0.25">
      <c r="J1029" s="10"/>
    </row>
    <row r="1030" spans="10:10" ht="12.75" customHeight="1" x14ac:dyDescent="0.25">
      <c r="J1030" s="10"/>
    </row>
    <row r="1031" spans="10:10" ht="12.75" customHeight="1" x14ac:dyDescent="0.25">
      <c r="J1031" s="10"/>
    </row>
    <row r="1032" spans="10:10" ht="12.75" customHeight="1" x14ac:dyDescent="0.25">
      <c r="J1032" s="10"/>
    </row>
    <row r="1033" spans="10:10" ht="12.75" customHeight="1" x14ac:dyDescent="0.25">
      <c r="J1033" s="10"/>
    </row>
    <row r="1034" spans="10:10" ht="12.75" customHeight="1" x14ac:dyDescent="0.25">
      <c r="J1034" s="10"/>
    </row>
    <row r="1035" spans="10:10" ht="12.75" customHeight="1" x14ac:dyDescent="0.25">
      <c r="J1035" s="10"/>
    </row>
    <row r="1036" spans="10:10" ht="12.75" customHeight="1" x14ac:dyDescent="0.25">
      <c r="J1036" s="10"/>
    </row>
    <row r="1037" spans="10:10" ht="12.75" customHeight="1" x14ac:dyDescent="0.25">
      <c r="J1037" s="10"/>
    </row>
    <row r="1038" spans="10:10" ht="12.75" customHeight="1" x14ac:dyDescent="0.25">
      <c r="J1038" s="10"/>
    </row>
    <row r="1039" spans="10:10" ht="12.75" customHeight="1" x14ac:dyDescent="0.25">
      <c r="J1039" s="10"/>
    </row>
    <row r="1040" spans="10:10" ht="12.75" customHeight="1" x14ac:dyDescent="0.25">
      <c r="J1040" s="10"/>
    </row>
    <row r="1041" spans="10:10" ht="12.75" customHeight="1" x14ac:dyDescent="0.25">
      <c r="J1041" s="10"/>
    </row>
    <row r="1042" spans="10:10" ht="12.75" customHeight="1" x14ac:dyDescent="0.25">
      <c r="J1042" s="10"/>
    </row>
    <row r="1043" spans="10:10" ht="12.75" customHeight="1" x14ac:dyDescent="0.25">
      <c r="J1043" s="10"/>
    </row>
    <row r="1044" spans="10:10" ht="12.75" customHeight="1" x14ac:dyDescent="0.25">
      <c r="J1044" s="10"/>
    </row>
    <row r="1045" spans="10:10" ht="12.75" customHeight="1" x14ac:dyDescent="0.25">
      <c r="J1045" s="10"/>
    </row>
    <row r="1046" spans="10:10" ht="12.75" customHeight="1" x14ac:dyDescent="0.25">
      <c r="J1046" s="10"/>
    </row>
    <row r="1047" spans="10:10" ht="12.75" customHeight="1" x14ac:dyDescent="0.25">
      <c r="J1047" s="10"/>
    </row>
    <row r="1048" spans="10:10" ht="12.75" customHeight="1" x14ac:dyDescent="0.25">
      <c r="J1048" s="10"/>
    </row>
    <row r="1049" spans="10:10" ht="12.75" customHeight="1" x14ac:dyDescent="0.25">
      <c r="J1049" s="10"/>
    </row>
    <row r="1050" spans="10:10" ht="12.75" customHeight="1" x14ac:dyDescent="0.25">
      <c r="J1050" s="10"/>
    </row>
    <row r="1051" spans="10:10" ht="12.75" customHeight="1" x14ac:dyDescent="0.25">
      <c r="J1051" s="10"/>
    </row>
    <row r="1052" spans="10:10" ht="12.75" customHeight="1" x14ac:dyDescent="0.25">
      <c r="J1052" s="10"/>
    </row>
    <row r="1053" spans="10:10" ht="12.75" customHeight="1" x14ac:dyDescent="0.25">
      <c r="J1053" s="10"/>
    </row>
    <row r="1054" spans="10:10" ht="12.75" customHeight="1" x14ac:dyDescent="0.25">
      <c r="J1054" s="10"/>
    </row>
    <row r="1055" spans="10:10" ht="12.75" customHeight="1" x14ac:dyDescent="0.25">
      <c r="J1055" s="10"/>
    </row>
    <row r="1056" spans="10:10" ht="12.75" customHeight="1" x14ac:dyDescent="0.25">
      <c r="J1056" s="10"/>
    </row>
    <row r="1057" spans="10:10" ht="12.75" customHeight="1" x14ac:dyDescent="0.25">
      <c r="J1057" s="10"/>
    </row>
    <row r="1058" spans="10:10" ht="12.75" customHeight="1" x14ac:dyDescent="0.25">
      <c r="J1058" s="10"/>
    </row>
    <row r="1059" spans="10:10" ht="12.75" customHeight="1" x14ac:dyDescent="0.25">
      <c r="J1059" s="10"/>
    </row>
    <row r="1060" spans="10:10" ht="12.75" customHeight="1" x14ac:dyDescent="0.25">
      <c r="J1060" s="10"/>
    </row>
    <row r="1061" spans="10:10" ht="12.75" customHeight="1" x14ac:dyDescent="0.25">
      <c r="J1061" s="10"/>
    </row>
    <row r="1062" spans="10:10" ht="12.75" customHeight="1" x14ac:dyDescent="0.25">
      <c r="J1062" s="10"/>
    </row>
    <row r="1063" spans="10:10" ht="12.75" customHeight="1" x14ac:dyDescent="0.25">
      <c r="J1063" s="10"/>
    </row>
    <row r="1064" spans="10:10" ht="12.75" customHeight="1" x14ac:dyDescent="0.25">
      <c r="J1064" s="10"/>
    </row>
    <row r="1065" spans="10:10" ht="12.75" customHeight="1" x14ac:dyDescent="0.25">
      <c r="J1065" s="10"/>
    </row>
    <row r="1066" spans="10:10" ht="12.75" customHeight="1" x14ac:dyDescent="0.25">
      <c r="J1066" s="10"/>
    </row>
    <row r="1067" spans="10:10" ht="12.75" customHeight="1" x14ac:dyDescent="0.25">
      <c r="J1067" s="10"/>
    </row>
    <row r="1068" spans="10:10" ht="12.75" customHeight="1" x14ac:dyDescent="0.25">
      <c r="J1068" s="10"/>
    </row>
    <row r="1069" spans="10:10" ht="12.75" customHeight="1" x14ac:dyDescent="0.25">
      <c r="J1069" s="10"/>
    </row>
    <row r="1070" spans="10:10" ht="12.75" customHeight="1" x14ac:dyDescent="0.25">
      <c r="J1070" s="10"/>
    </row>
    <row r="1071" spans="10:10" ht="12.75" customHeight="1" x14ac:dyDescent="0.25">
      <c r="J1071" s="10"/>
    </row>
    <row r="1072" spans="10:10" ht="12.75" customHeight="1" x14ac:dyDescent="0.25">
      <c r="J1072" s="10"/>
    </row>
    <row r="1073" spans="10:10" ht="12.75" customHeight="1" x14ac:dyDescent="0.25">
      <c r="J1073" s="10"/>
    </row>
    <row r="1074" spans="10:10" ht="12.75" customHeight="1" x14ac:dyDescent="0.25">
      <c r="J1074" s="10"/>
    </row>
    <row r="1075" spans="10:10" ht="12.75" customHeight="1" x14ac:dyDescent="0.25">
      <c r="J1075" s="10"/>
    </row>
    <row r="1076" spans="10:10" ht="12.75" customHeight="1" x14ac:dyDescent="0.25">
      <c r="J1076" s="10"/>
    </row>
    <row r="1077" spans="10:10" ht="12.75" customHeight="1" x14ac:dyDescent="0.25">
      <c r="J1077" s="10"/>
    </row>
    <row r="1078" spans="10:10" ht="12.75" customHeight="1" x14ac:dyDescent="0.25">
      <c r="J1078" s="10"/>
    </row>
    <row r="1079" spans="10:10" ht="12.75" customHeight="1" x14ac:dyDescent="0.25">
      <c r="J1079" s="10"/>
    </row>
    <row r="1080" spans="10:10" ht="12.75" customHeight="1" x14ac:dyDescent="0.25">
      <c r="J1080" s="10"/>
    </row>
    <row r="1081" spans="10:10" ht="12.75" customHeight="1" x14ac:dyDescent="0.25">
      <c r="J1081" s="10"/>
    </row>
    <row r="1082" spans="10:10" ht="12.75" customHeight="1" x14ac:dyDescent="0.25">
      <c r="J1082" s="10"/>
    </row>
    <row r="1083" spans="10:10" ht="12.75" customHeight="1" x14ac:dyDescent="0.25">
      <c r="J1083" s="10"/>
    </row>
    <row r="1084" spans="10:10" ht="12.75" customHeight="1" x14ac:dyDescent="0.25">
      <c r="J1084" s="10"/>
    </row>
    <row r="1085" spans="10:10" ht="12.75" customHeight="1" x14ac:dyDescent="0.25">
      <c r="J1085" s="10"/>
    </row>
    <row r="1086" spans="10:10" ht="12.75" customHeight="1" x14ac:dyDescent="0.25">
      <c r="J1086" s="10"/>
    </row>
    <row r="1087" spans="10:10" ht="12.75" customHeight="1" x14ac:dyDescent="0.25">
      <c r="J1087" s="10"/>
    </row>
    <row r="1088" spans="10:10" ht="12.75" customHeight="1" x14ac:dyDescent="0.25">
      <c r="J1088" s="10"/>
    </row>
    <row r="1089" spans="10:10" ht="12.75" customHeight="1" x14ac:dyDescent="0.25">
      <c r="J1089" s="10"/>
    </row>
    <row r="1090" spans="10:10" ht="12.75" customHeight="1" x14ac:dyDescent="0.25">
      <c r="J1090" s="10"/>
    </row>
    <row r="1091" spans="10:10" ht="12.75" customHeight="1" x14ac:dyDescent="0.25">
      <c r="J1091" s="10"/>
    </row>
    <row r="1092" spans="10:10" ht="12.75" customHeight="1" x14ac:dyDescent="0.25">
      <c r="J1092" s="10"/>
    </row>
    <row r="1093" spans="10:10" ht="12.75" customHeight="1" x14ac:dyDescent="0.25">
      <c r="J1093" s="10"/>
    </row>
    <row r="1094" spans="10:10" ht="12.75" customHeight="1" x14ac:dyDescent="0.25">
      <c r="J1094" s="10"/>
    </row>
    <row r="1095" spans="10:10" ht="12.75" customHeight="1" x14ac:dyDescent="0.25">
      <c r="J1095" s="10"/>
    </row>
    <row r="1096" spans="10:10" ht="12.75" customHeight="1" x14ac:dyDescent="0.25">
      <c r="J1096" s="10"/>
    </row>
    <row r="1097" spans="10:10" ht="12.75" customHeight="1" x14ac:dyDescent="0.25">
      <c r="J1097" s="10"/>
    </row>
    <row r="1098" spans="10:10" ht="12.75" customHeight="1" x14ac:dyDescent="0.25">
      <c r="J1098" s="10"/>
    </row>
    <row r="1099" spans="10:10" ht="12.75" customHeight="1" x14ac:dyDescent="0.25">
      <c r="J1099" s="10"/>
    </row>
    <row r="1100" spans="10:10" ht="12.75" customHeight="1" x14ac:dyDescent="0.25">
      <c r="J1100" s="10"/>
    </row>
    <row r="1101" spans="10:10" ht="12.75" customHeight="1" x14ac:dyDescent="0.25">
      <c r="J1101" s="10"/>
    </row>
    <row r="1102" spans="10:10" ht="12.75" customHeight="1" x14ac:dyDescent="0.25">
      <c r="J1102" s="10"/>
    </row>
    <row r="1103" spans="10:10" ht="12.75" customHeight="1" x14ac:dyDescent="0.25">
      <c r="J1103" s="10"/>
    </row>
    <row r="1104" spans="10:10" ht="12.75" customHeight="1" x14ac:dyDescent="0.25">
      <c r="J1104" s="10"/>
    </row>
    <row r="1105" spans="10:10" ht="12.75" customHeight="1" x14ac:dyDescent="0.25">
      <c r="J1105" s="10"/>
    </row>
    <row r="1106" spans="10:10" ht="12.75" customHeight="1" x14ac:dyDescent="0.25">
      <c r="J1106" s="10"/>
    </row>
    <row r="1107" spans="10:10" ht="12.75" customHeight="1" x14ac:dyDescent="0.25">
      <c r="J1107" s="10"/>
    </row>
    <row r="1108" spans="10:10" ht="12.75" customHeight="1" x14ac:dyDescent="0.25">
      <c r="J1108" s="10"/>
    </row>
    <row r="1109" spans="10:10" ht="12.75" customHeight="1" x14ac:dyDescent="0.25">
      <c r="J1109" s="10"/>
    </row>
    <row r="1110" spans="10:10" ht="12.75" customHeight="1" x14ac:dyDescent="0.25">
      <c r="J1110" s="10"/>
    </row>
    <row r="1111" spans="10:10" ht="12.75" customHeight="1" x14ac:dyDescent="0.25">
      <c r="J1111" s="10"/>
    </row>
    <row r="1112" spans="10:10" ht="12.75" customHeight="1" x14ac:dyDescent="0.25">
      <c r="J1112" s="10"/>
    </row>
    <row r="1113" spans="10:10" ht="12.75" customHeight="1" x14ac:dyDescent="0.25">
      <c r="J1113" s="10"/>
    </row>
    <row r="1114" spans="10:10" ht="12.75" customHeight="1" x14ac:dyDescent="0.25">
      <c r="J1114" s="10"/>
    </row>
    <row r="1115" spans="10:10" ht="12.75" customHeight="1" x14ac:dyDescent="0.25">
      <c r="J1115" s="10"/>
    </row>
    <row r="1116" spans="10:10" ht="12.75" customHeight="1" x14ac:dyDescent="0.25">
      <c r="J1116" s="10"/>
    </row>
    <row r="1117" spans="10:10" ht="12.75" customHeight="1" x14ac:dyDescent="0.25">
      <c r="J1117" s="10"/>
    </row>
    <row r="1118" spans="10:10" ht="12.75" customHeight="1" x14ac:dyDescent="0.25">
      <c r="J1118" s="10"/>
    </row>
    <row r="1119" spans="10:10" ht="12.75" customHeight="1" x14ac:dyDescent="0.25">
      <c r="J1119" s="10"/>
    </row>
    <row r="1120" spans="10:10" ht="12.75" customHeight="1" x14ac:dyDescent="0.25">
      <c r="J1120" s="10"/>
    </row>
    <row r="1121" spans="10:10" ht="12.75" customHeight="1" x14ac:dyDescent="0.25">
      <c r="J1121" s="10"/>
    </row>
    <row r="1122" spans="10:10" ht="12.75" customHeight="1" x14ac:dyDescent="0.25">
      <c r="J1122" s="10"/>
    </row>
    <row r="1123" spans="10:10" ht="12.75" customHeight="1" x14ac:dyDescent="0.25">
      <c r="J1123" s="10"/>
    </row>
    <row r="1124" spans="10:10" ht="12.75" customHeight="1" x14ac:dyDescent="0.25">
      <c r="J1124" s="10"/>
    </row>
    <row r="1125" spans="10:10" ht="12.75" customHeight="1" x14ac:dyDescent="0.25">
      <c r="J1125" s="10"/>
    </row>
    <row r="1126" spans="10:10" ht="12.75" customHeight="1" x14ac:dyDescent="0.25">
      <c r="J1126" s="10"/>
    </row>
    <row r="1127" spans="10:10" ht="12.75" customHeight="1" x14ac:dyDescent="0.25">
      <c r="J1127" s="10"/>
    </row>
    <row r="1128" spans="10:10" ht="12.75" customHeight="1" x14ac:dyDescent="0.25">
      <c r="J1128" s="10"/>
    </row>
    <row r="1129" spans="10:10" ht="12.75" customHeight="1" x14ac:dyDescent="0.25">
      <c r="J1129" s="10"/>
    </row>
    <row r="1130" spans="10:10" ht="12.75" customHeight="1" x14ac:dyDescent="0.25">
      <c r="J1130" s="10"/>
    </row>
    <row r="1131" spans="10:10" ht="12.75" customHeight="1" x14ac:dyDescent="0.25">
      <c r="J1131" s="10"/>
    </row>
    <row r="1132" spans="10:10" ht="12.75" customHeight="1" x14ac:dyDescent="0.25">
      <c r="J1132" s="10"/>
    </row>
    <row r="1133" spans="10:10" ht="12.75" customHeight="1" x14ac:dyDescent="0.25">
      <c r="J1133" s="10"/>
    </row>
    <row r="1134" spans="10:10" ht="12.75" customHeight="1" x14ac:dyDescent="0.25">
      <c r="J1134" s="10"/>
    </row>
    <row r="1135" spans="10:10" ht="12.75" customHeight="1" x14ac:dyDescent="0.25">
      <c r="J1135" s="10"/>
    </row>
    <row r="1136" spans="10:10" ht="12.75" customHeight="1" x14ac:dyDescent="0.25">
      <c r="J1136" s="10"/>
    </row>
    <row r="1137" spans="10:10" ht="12.75" customHeight="1" x14ac:dyDescent="0.25">
      <c r="J1137" s="10"/>
    </row>
    <row r="1138" spans="10:10" ht="12.75" customHeight="1" x14ac:dyDescent="0.25">
      <c r="J1138" s="10"/>
    </row>
    <row r="1139" spans="10:10" ht="12.75" customHeight="1" x14ac:dyDescent="0.25">
      <c r="J1139" s="10"/>
    </row>
    <row r="1140" spans="10:10" ht="12.75" customHeight="1" x14ac:dyDescent="0.25">
      <c r="J1140" s="10"/>
    </row>
    <row r="1141" spans="10:10" ht="12.75" customHeight="1" x14ac:dyDescent="0.25">
      <c r="J1141" s="10"/>
    </row>
    <row r="1142" spans="10:10" ht="12.75" customHeight="1" x14ac:dyDescent="0.25">
      <c r="J1142" s="10"/>
    </row>
    <row r="1143" spans="10:10" ht="12.75" customHeight="1" x14ac:dyDescent="0.25">
      <c r="J1143" s="10"/>
    </row>
    <row r="1144" spans="10:10" ht="12.75" customHeight="1" x14ac:dyDescent="0.25">
      <c r="J1144" s="10"/>
    </row>
    <row r="1145" spans="10:10" ht="12.75" customHeight="1" x14ac:dyDescent="0.25">
      <c r="J1145" s="10"/>
    </row>
    <row r="1146" spans="10:10" ht="12.75" customHeight="1" x14ac:dyDescent="0.25">
      <c r="J1146" s="10"/>
    </row>
    <row r="1147" spans="10:10" ht="12.75" customHeight="1" x14ac:dyDescent="0.25">
      <c r="J1147" s="10"/>
    </row>
    <row r="1148" spans="10:10" ht="12.75" customHeight="1" x14ac:dyDescent="0.25">
      <c r="J1148" s="10"/>
    </row>
    <row r="1149" spans="10:10" ht="12.75" customHeight="1" x14ac:dyDescent="0.25">
      <c r="J1149" s="10"/>
    </row>
    <row r="1150" spans="10:10" ht="12.75" customHeight="1" x14ac:dyDescent="0.25">
      <c r="J1150" s="10"/>
    </row>
    <row r="1151" spans="10:10" ht="12.75" customHeight="1" x14ac:dyDescent="0.25">
      <c r="J1151" s="10"/>
    </row>
    <row r="1152" spans="10:10" ht="12.75" customHeight="1" x14ac:dyDescent="0.25">
      <c r="J1152" s="10"/>
    </row>
    <row r="1153" spans="10:10" ht="12.75" customHeight="1" x14ac:dyDescent="0.25">
      <c r="J1153" s="10"/>
    </row>
    <row r="1154" spans="10:10" ht="12.75" customHeight="1" x14ac:dyDescent="0.25">
      <c r="J1154" s="10"/>
    </row>
    <row r="1155" spans="10:10" ht="12.75" customHeight="1" x14ac:dyDescent="0.25">
      <c r="J1155" s="10"/>
    </row>
    <row r="1156" spans="10:10" ht="12.75" customHeight="1" x14ac:dyDescent="0.25">
      <c r="J1156" s="10"/>
    </row>
    <row r="1157" spans="10:10" ht="12.75" customHeight="1" x14ac:dyDescent="0.25">
      <c r="J1157" s="10"/>
    </row>
    <row r="1158" spans="10:10" ht="12.75" customHeight="1" x14ac:dyDescent="0.25">
      <c r="J1158" s="10"/>
    </row>
    <row r="1159" spans="10:10" ht="12.75" customHeight="1" x14ac:dyDescent="0.25">
      <c r="J1159" s="10"/>
    </row>
    <row r="1160" spans="10:10" ht="12.75" customHeight="1" x14ac:dyDescent="0.25">
      <c r="J1160" s="10"/>
    </row>
    <row r="1161" spans="10:10" ht="12.75" customHeight="1" x14ac:dyDescent="0.25">
      <c r="J1161" s="10"/>
    </row>
    <row r="1162" spans="10:10" ht="12.75" customHeight="1" x14ac:dyDescent="0.25">
      <c r="J1162" s="10"/>
    </row>
    <row r="1163" spans="10:10" ht="12.75" customHeight="1" x14ac:dyDescent="0.25">
      <c r="J1163" s="10"/>
    </row>
    <row r="1164" spans="10:10" ht="12.75" customHeight="1" x14ac:dyDescent="0.25">
      <c r="J1164" s="10"/>
    </row>
    <row r="1165" spans="10:10" ht="12.75" customHeight="1" x14ac:dyDescent="0.25">
      <c r="J1165" s="10"/>
    </row>
    <row r="1166" spans="10:10" ht="12.75" customHeight="1" x14ac:dyDescent="0.25">
      <c r="J1166" s="10"/>
    </row>
    <row r="1167" spans="10:10" ht="12.75" customHeight="1" x14ac:dyDescent="0.25">
      <c r="J1167" s="10"/>
    </row>
    <row r="1168" spans="10:10" ht="12.75" customHeight="1" x14ac:dyDescent="0.25">
      <c r="J1168" s="10"/>
    </row>
    <row r="1169" spans="10:10" ht="12.75" customHeight="1" x14ac:dyDescent="0.25">
      <c r="J1169" s="10"/>
    </row>
    <row r="1170" spans="10:10" ht="12.75" customHeight="1" x14ac:dyDescent="0.25">
      <c r="J1170" s="10"/>
    </row>
    <row r="1171" spans="10:10" ht="12.75" customHeight="1" x14ac:dyDescent="0.25">
      <c r="J1171" s="10"/>
    </row>
    <row r="1172" spans="10:10" ht="12.75" customHeight="1" x14ac:dyDescent="0.25">
      <c r="J1172" s="10"/>
    </row>
    <row r="1173" spans="10:10" ht="12.75" customHeight="1" x14ac:dyDescent="0.25">
      <c r="J1173" s="10"/>
    </row>
    <row r="1174" spans="10:10" ht="12.75" customHeight="1" x14ac:dyDescent="0.25">
      <c r="J1174" s="10"/>
    </row>
    <row r="1175" spans="10:10" ht="12.75" customHeight="1" x14ac:dyDescent="0.25">
      <c r="J1175" s="10"/>
    </row>
    <row r="1176" spans="10:10" ht="12.75" customHeight="1" x14ac:dyDescent="0.25">
      <c r="J1176" s="10"/>
    </row>
    <row r="1177" spans="10:10" ht="12.75" customHeight="1" x14ac:dyDescent="0.25">
      <c r="J1177" s="10"/>
    </row>
    <row r="1178" spans="10:10" ht="12.75" customHeight="1" x14ac:dyDescent="0.25">
      <c r="J1178" s="10"/>
    </row>
    <row r="1179" spans="10:10" ht="12.75" customHeight="1" x14ac:dyDescent="0.25">
      <c r="J1179" s="10"/>
    </row>
    <row r="1180" spans="10:10" ht="12.75" customHeight="1" x14ac:dyDescent="0.25">
      <c r="J1180" s="10"/>
    </row>
    <row r="1181" spans="10:10" ht="12.75" customHeight="1" x14ac:dyDescent="0.25">
      <c r="J1181" s="10"/>
    </row>
    <row r="1182" spans="10:10" ht="12.75" customHeight="1" x14ac:dyDescent="0.25">
      <c r="J1182" s="10"/>
    </row>
    <row r="1183" spans="10:10" ht="12.75" customHeight="1" x14ac:dyDescent="0.25">
      <c r="J1183" s="10"/>
    </row>
    <row r="1184" spans="10:10" ht="12.75" customHeight="1" x14ac:dyDescent="0.25">
      <c r="J1184" s="10"/>
    </row>
    <row r="1185" spans="10:10" ht="12.75" customHeight="1" x14ac:dyDescent="0.25">
      <c r="J1185" s="10"/>
    </row>
    <row r="1186" spans="10:10" ht="12.75" customHeight="1" x14ac:dyDescent="0.25">
      <c r="J1186" s="10"/>
    </row>
    <row r="1187" spans="10:10" ht="12.75" customHeight="1" x14ac:dyDescent="0.25">
      <c r="J1187" s="10"/>
    </row>
    <row r="1188" spans="10:10" ht="12.75" customHeight="1" x14ac:dyDescent="0.25">
      <c r="J1188" s="10"/>
    </row>
    <row r="1189" spans="10:10" ht="12.75" customHeight="1" x14ac:dyDescent="0.25">
      <c r="J1189" s="10"/>
    </row>
    <row r="1190" spans="10:10" ht="12.75" customHeight="1" x14ac:dyDescent="0.25">
      <c r="J1190" s="10"/>
    </row>
    <row r="1191" spans="10:10" ht="12.75" customHeight="1" x14ac:dyDescent="0.25">
      <c r="J1191" s="10"/>
    </row>
    <row r="1192" spans="10:10" ht="12.75" customHeight="1" x14ac:dyDescent="0.25">
      <c r="J1192" s="10"/>
    </row>
    <row r="1193" spans="10:10" ht="12.75" customHeight="1" x14ac:dyDescent="0.25">
      <c r="J1193" s="10"/>
    </row>
    <row r="1194" spans="10:10" ht="12.75" customHeight="1" x14ac:dyDescent="0.25">
      <c r="J1194" s="10"/>
    </row>
    <row r="1195" spans="10:10" ht="12.75" customHeight="1" x14ac:dyDescent="0.25">
      <c r="J1195" s="10"/>
    </row>
    <row r="1196" spans="10:10" ht="12.75" customHeight="1" x14ac:dyDescent="0.25">
      <c r="J1196" s="10"/>
    </row>
    <row r="1197" spans="10:10" ht="12.75" customHeight="1" x14ac:dyDescent="0.25">
      <c r="J1197" s="10"/>
    </row>
    <row r="1198" spans="10:10" ht="12.75" customHeight="1" x14ac:dyDescent="0.25">
      <c r="J1198" s="10"/>
    </row>
    <row r="1199" spans="10:10" ht="12.75" customHeight="1" x14ac:dyDescent="0.25">
      <c r="J1199" s="10"/>
    </row>
    <row r="1200" spans="10:10" ht="12.75" customHeight="1" x14ac:dyDescent="0.25">
      <c r="J1200" s="10"/>
    </row>
    <row r="1201" spans="10:10" ht="12.75" customHeight="1" x14ac:dyDescent="0.25">
      <c r="J1201" s="10"/>
    </row>
    <row r="1202" spans="10:10" ht="12.75" customHeight="1" x14ac:dyDescent="0.25">
      <c r="J1202" s="10"/>
    </row>
    <row r="1203" spans="10:10" ht="12.75" customHeight="1" x14ac:dyDescent="0.25">
      <c r="J1203" s="10"/>
    </row>
    <row r="1204" spans="10:10" ht="12.75" customHeight="1" x14ac:dyDescent="0.25">
      <c r="J1204" s="10"/>
    </row>
    <row r="1205" spans="10:10" ht="12.75" customHeight="1" x14ac:dyDescent="0.25">
      <c r="J1205" s="10"/>
    </row>
    <row r="1206" spans="10:10" ht="12.75" customHeight="1" x14ac:dyDescent="0.25">
      <c r="J1206" s="10"/>
    </row>
    <row r="1207" spans="10:10" ht="12.75" customHeight="1" x14ac:dyDescent="0.25">
      <c r="J1207" s="10"/>
    </row>
    <row r="1208" spans="10:10" ht="12.75" customHeight="1" x14ac:dyDescent="0.25">
      <c r="J1208" s="10"/>
    </row>
    <row r="1209" spans="10:10" ht="12.75" customHeight="1" x14ac:dyDescent="0.25">
      <c r="J1209" s="10"/>
    </row>
    <row r="1210" spans="10:10" ht="12.75" customHeight="1" x14ac:dyDescent="0.25">
      <c r="J1210" s="10"/>
    </row>
    <row r="1211" spans="10:10" ht="12.75" customHeight="1" x14ac:dyDescent="0.25">
      <c r="J1211" s="10"/>
    </row>
    <row r="1212" spans="10:10" ht="12.75" customHeight="1" x14ac:dyDescent="0.25">
      <c r="J1212" s="10"/>
    </row>
    <row r="1213" spans="10:10" ht="12.75" customHeight="1" x14ac:dyDescent="0.25">
      <c r="J1213" s="10"/>
    </row>
    <row r="1214" spans="10:10" ht="12.75" customHeight="1" x14ac:dyDescent="0.25">
      <c r="J1214" s="10"/>
    </row>
    <row r="1215" spans="10:10" ht="12.75" customHeight="1" x14ac:dyDescent="0.25">
      <c r="J1215" s="10"/>
    </row>
    <row r="1216" spans="10:10" ht="12.75" customHeight="1" x14ac:dyDescent="0.25">
      <c r="J1216" s="10"/>
    </row>
    <row r="1217" spans="10:10" ht="12.75" customHeight="1" x14ac:dyDescent="0.25">
      <c r="J1217" s="10"/>
    </row>
    <row r="1218" spans="10:10" ht="12.75" customHeight="1" x14ac:dyDescent="0.25">
      <c r="J1218" s="10"/>
    </row>
    <row r="1219" spans="10:10" ht="12.75" customHeight="1" x14ac:dyDescent="0.25">
      <c r="J1219" s="10"/>
    </row>
    <row r="1220" spans="10:10" ht="12.75" customHeight="1" x14ac:dyDescent="0.25">
      <c r="J1220" s="10"/>
    </row>
    <row r="1221" spans="10:10" ht="12.75" customHeight="1" x14ac:dyDescent="0.25">
      <c r="J1221" s="10"/>
    </row>
    <row r="1222" spans="10:10" ht="12.75" customHeight="1" x14ac:dyDescent="0.25">
      <c r="J1222" s="10"/>
    </row>
    <row r="1223" spans="10:10" ht="12.75" customHeight="1" x14ac:dyDescent="0.25">
      <c r="J1223" s="10"/>
    </row>
    <row r="1224" spans="10:10" ht="12.75" customHeight="1" x14ac:dyDescent="0.25">
      <c r="J1224" s="10"/>
    </row>
    <row r="1225" spans="10:10" ht="12.75" customHeight="1" x14ac:dyDescent="0.25">
      <c r="J1225" s="10"/>
    </row>
    <row r="1226" spans="10:10" ht="12.75" customHeight="1" x14ac:dyDescent="0.25">
      <c r="J1226" s="10"/>
    </row>
    <row r="1227" spans="10:10" ht="12.75" customHeight="1" x14ac:dyDescent="0.25">
      <c r="J1227" s="10"/>
    </row>
  </sheetData>
  <mergeCells count="10">
    <mergeCell ref="I1:J3"/>
    <mergeCell ref="A1:A3"/>
    <mergeCell ref="B1:G1"/>
    <mergeCell ref="B2:G2"/>
    <mergeCell ref="B3:G3"/>
    <mergeCell ref="A254:I254"/>
    <mergeCell ref="A8:A9"/>
    <mergeCell ref="B8:C9"/>
    <mergeCell ref="G8:H9"/>
    <mergeCell ref="E4:F4"/>
  </mergeCells>
  <pageMargins left="0.11811023622047245" right="0.11811023622047245" top="0" bottom="0" header="0" footer="0"/>
  <pageSetup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Ejec. Consolidada (2)</vt:lpstr>
      <vt:lpstr>Ejec. Consolidada (3)</vt:lpstr>
      <vt:lpstr>Ejec. Consolidada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S.G.C.</dc:creator>
  <cp:lastModifiedBy>Maria</cp:lastModifiedBy>
  <cp:lastPrinted>2022-05-24T16:48:11Z</cp:lastPrinted>
  <dcterms:modified xsi:type="dcterms:W3CDTF">2023-07-13T16:05:00Z</dcterms:modified>
</cp:coreProperties>
</file>